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5.xml" ContentType="application/vnd.openxmlformats-officedocument.drawing+xml"/>
  <Override PartName="/xl/comments3.xml" ContentType="application/vnd.openxmlformats-officedocument.spreadsheetml.comments+xml"/>
  <Override PartName="/xl/charts/chart15.xml" ContentType="application/vnd.openxmlformats-officedocument.drawingml.chart+xml"/>
  <Override PartName="/xl/drawings/drawing6.xml" ContentType="application/vnd.openxmlformats-officedocument.drawing+xml"/>
  <Override PartName="/xl/comments4.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omments5.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9.xml" ContentType="application/vnd.openxmlformats-officedocument.drawing+xml"/>
  <Override PartName="/xl/comments6.xml" ContentType="application/vnd.openxmlformats-officedocument.spreadsheetml.comments+xml"/>
  <Override PartName="/xl/charts/chart24.xml" ContentType="application/vnd.openxmlformats-officedocument.drawingml.chart+xml"/>
  <Override PartName="/xl/charts/chart25.xml" ContentType="application/vnd.openxmlformats-officedocument.drawingml.chart+xml"/>
  <Override PartName="/xl/drawings/drawing10.xml" ContentType="application/vnd.openxmlformats-officedocument.drawing+xml"/>
  <Override PartName="/xl/comments7.xml" ContentType="application/vnd.openxmlformats-officedocument.spreadsheetml.comments+xml"/>
  <Override PartName="/xl/charts/chart26.xml" ContentType="application/vnd.openxmlformats-officedocument.drawingml.chart+xml"/>
  <Override PartName="/xl/drawings/drawing11.xml" ContentType="application/vnd.openxmlformats-officedocument.drawing+xml"/>
  <Override PartName="/xl/charts/chart27.xml" ContentType="application/vnd.openxmlformats-officedocument.drawingml.chart+xml"/>
  <Override PartName="/xl/drawings/drawing12.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3.xml" ContentType="application/vnd.openxmlformats-officedocument.drawing+xml"/>
  <Override PartName="/xl/comments8.xml" ContentType="application/vnd.openxmlformats-officedocument.spreadsheetml.comments+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4.xml" ContentType="application/vnd.openxmlformats-officedocument.drawing+xml"/>
  <Override PartName="/xl/comments9.xml" ContentType="application/vnd.openxmlformats-officedocument.spreadsheetml.comments+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15.xml" ContentType="application/vnd.openxmlformats-officedocument.drawing+xml"/>
  <Override PartName="/xl/comments10.xml" ContentType="application/vnd.openxmlformats-officedocument.spreadsheetml.comment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6.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17.xml" ContentType="application/vnd.openxmlformats-officedocument.drawing+xml"/>
  <Override PartName="/xl/comments11.xml" ContentType="application/vnd.openxmlformats-officedocument.spreadsheetml.comments+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8.xml" ContentType="application/vnd.openxmlformats-officedocument.drawing+xml"/>
  <Override PartName="/xl/charts/chart45.xml" ContentType="application/vnd.openxmlformats-officedocument.drawingml.chart+xml"/>
  <Override PartName="/xl/drawings/drawing19.xml" ContentType="application/vnd.openxmlformats-officedocument.drawing+xml"/>
  <Override PartName="/xl/comments12.xml" ContentType="application/vnd.openxmlformats-officedocument.spreadsheetml.comments+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20.xml" ContentType="application/vnd.openxmlformats-officedocument.drawing+xml"/>
  <Override PartName="/xl/comments13.xml" ContentType="application/vnd.openxmlformats-officedocument.spreadsheetml.comments+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21.xml" ContentType="application/vnd.openxmlformats-officedocument.drawing+xml"/>
  <Override PartName="/xl/comments14.xml" ContentType="application/vnd.openxmlformats-officedocument.spreadsheetml.comments+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22.xml" ContentType="application/vnd.openxmlformats-officedocument.drawing+xml"/>
  <Override PartName="/xl/comments15.xml" ContentType="application/vnd.openxmlformats-officedocument.spreadsheetml.comments+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23.xml" ContentType="application/vnd.openxmlformats-officedocument.drawing+xml"/>
  <Override PartName="/xl/comments16.xml" ContentType="application/vnd.openxmlformats-officedocument.spreadsheetml.comments+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24.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25.xml" ContentType="application/vnd.openxmlformats-officedocument.drawing+xml"/>
  <Override PartName="/xl/charts/chart64.xml" ContentType="application/vnd.openxmlformats-officedocument.drawingml.chart+xml"/>
  <Override PartName="/xl/drawings/drawing26.xml" ContentType="application/vnd.openxmlformats-officedocument.drawing+xml"/>
  <Override PartName="/xl/comments17.xml" ContentType="application/vnd.openxmlformats-officedocument.spreadsheetml.comments+xml"/>
  <Override PartName="/xl/charts/chart65.xml" ContentType="application/vnd.openxmlformats-officedocument.drawingml.chart+xml"/>
  <Override PartName="/xl/drawings/drawing27.xml" ContentType="application/vnd.openxmlformats-officedocument.drawing+xml"/>
  <Override PartName="/xl/comments18.xml" ContentType="application/vnd.openxmlformats-officedocument.spreadsheetml.comments+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28.xml" ContentType="application/vnd.openxmlformats-officedocument.drawing+xml"/>
  <Override PartName="/xl/comments19.xml" ContentType="application/vnd.openxmlformats-officedocument.spreadsheetml.comments+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9.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30.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31.xml" ContentType="application/vnd.openxmlformats-officedocument.drawing+xml"/>
  <Override PartName="/xl/comments20.xml" ContentType="application/vnd.openxmlformats-officedocument.spreadsheetml.comments+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drawings/drawing32.xml" ContentType="application/vnd.openxmlformats-officedocument.drawing+xml"/>
  <Override PartName="/xl/comments21.xml" ContentType="application/vnd.openxmlformats-officedocument.spreadsheetml.comments+xml"/>
  <Override PartName="/xl/charts/chart80.xml" ContentType="application/vnd.openxmlformats-officedocument.drawingml.chart+xml"/>
  <Override PartName="/xl/drawings/drawing33.xml" ContentType="application/vnd.openxmlformats-officedocument.drawing+xml"/>
  <Override PartName="/xl/charts/chart81.xml" ContentType="application/vnd.openxmlformats-officedocument.drawingml.chart+xml"/>
  <Override PartName="/xl/drawings/drawing34.xml" ContentType="application/vnd.openxmlformats-officedocument.drawing+xml"/>
  <Override PartName="/xl/charts/chart82.xml" ContentType="application/vnd.openxmlformats-officedocument.drawingml.chart+xml"/>
  <Override PartName="/xl/drawings/drawing35.xml" ContentType="application/vnd.openxmlformats-officedocument.drawing+xml"/>
  <Override PartName="/xl/charts/chart83.xml" ContentType="application/vnd.openxmlformats-officedocument.drawingml.chart+xml"/>
  <Override PartName="/xl/drawings/drawing36.xml" ContentType="application/vnd.openxmlformats-officedocument.drawing+xml"/>
  <Override PartName="/xl/charts/chart84.xml" ContentType="application/vnd.openxmlformats-officedocument.drawingml.chart+xml"/>
  <Override PartName="/xl/drawings/drawing37.xml" ContentType="application/vnd.openxmlformats-officedocument.drawing+xml"/>
  <Override PartName="/xl/comments22.xml" ContentType="application/vnd.openxmlformats-officedocument.spreadsheetml.comments+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drawings/drawing38.xml" ContentType="application/vnd.openxmlformats-officedocument.drawing+xml"/>
  <Override PartName="/xl/comments23.xml" ContentType="application/vnd.openxmlformats-officedocument.spreadsheetml.comments+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drawings/drawing39.xml" ContentType="application/vnd.openxmlformats-officedocument.drawing+xml"/>
  <Override PartName="/xl/comments24.xml" ContentType="application/vnd.openxmlformats-officedocument.spreadsheetml.comments+xml"/>
  <Override PartName="/xl/charts/chart91.xml" ContentType="application/vnd.openxmlformats-officedocument.drawingml.chart+xml"/>
  <Override PartName="/xl/drawings/drawing40.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41.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drawings/drawing42.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drawings/drawing43.xml" ContentType="application/vnd.openxmlformats-officedocument.drawing+xml"/>
  <Override PartName="/xl/comments25.xml" ContentType="application/vnd.openxmlformats-officedocument.spreadsheetml.comments+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drawings/drawing44.xml" ContentType="application/vnd.openxmlformats-officedocument.drawing+xml"/>
  <Override PartName="/xl/comments26.xml" ContentType="application/vnd.openxmlformats-officedocument.spreadsheetml.comments+xml"/>
  <Override PartName="/xl/charts/chart105.xml" ContentType="application/vnd.openxmlformats-officedocument.drawingml.chart+xml"/>
  <Override PartName="/xl/charts/chart106.xml" ContentType="application/vnd.openxmlformats-officedocument.drawingml.chart+xml"/>
  <Override PartName="/xl/drawings/drawing45.xml" ContentType="application/vnd.openxmlformats-officedocument.drawing+xml"/>
  <Override PartName="/xl/comments27.xml" ContentType="application/vnd.openxmlformats-officedocument.spreadsheetml.comments+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drawings/drawing46.xml" ContentType="application/vnd.openxmlformats-officedocument.drawing+xml"/>
  <Override PartName="/xl/comments28.xml" ContentType="application/vnd.openxmlformats-officedocument.spreadsheetml.comments+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drawings/drawing47.xml" ContentType="application/vnd.openxmlformats-officedocument.drawing+xml"/>
  <Override PartName="/xl/comments29.xml" ContentType="application/vnd.openxmlformats-officedocument.spreadsheetml.comments+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drawings/drawing48.xml" ContentType="application/vnd.openxmlformats-officedocument.drawing+xml"/>
  <Override PartName="/xl/comments30.xml" ContentType="application/vnd.openxmlformats-officedocument.spreadsheetml.comments+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drawings/drawing49.xml" ContentType="application/vnd.openxmlformats-officedocument.drawing+xml"/>
  <Override PartName="/xl/comments31.xml" ContentType="application/vnd.openxmlformats-officedocument.spreadsheetml.comments+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drawings/drawing50.xml" ContentType="application/vnd.openxmlformats-officedocument.drawing+xml"/>
  <Override PartName="/xl/comments32.xml" ContentType="application/vnd.openxmlformats-officedocument.spreadsheetml.comments+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drawings/drawing51.xml" ContentType="application/vnd.openxmlformats-officedocument.drawing+xml"/>
  <Override PartName="/xl/comments33.xml" ContentType="application/vnd.openxmlformats-officedocument.spreadsheetml.comments+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52.xml" ContentType="application/vnd.openxmlformats-officedocument.drawing+xml"/>
  <Override PartName="/xl/comments34.xml" ContentType="application/vnd.openxmlformats-officedocument.spreadsheetml.comments+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drawings/drawing53.xml" ContentType="application/vnd.openxmlformats-officedocument.drawing+xml"/>
  <Override PartName="/xl/comments35.xml" ContentType="application/vnd.openxmlformats-officedocument.spreadsheetml.comments+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drawings/drawing54.xml" ContentType="application/vnd.openxmlformats-officedocument.drawing+xml"/>
  <Override PartName="/xl/comments36.xml" ContentType="application/vnd.openxmlformats-officedocument.spreadsheetml.comments+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drawings/drawing55.xml" ContentType="application/vnd.openxmlformats-officedocument.drawing+xml"/>
  <Override PartName="/xl/charts/chart143.xml" ContentType="application/vnd.openxmlformats-officedocument.drawingml.chart+xml"/>
  <Override PartName="/xl/charts/chart144.xml" ContentType="application/vnd.openxmlformats-officedocument.drawingml.chart+xml"/>
  <Override PartName="/xl/drawings/drawing56.xml" ContentType="application/vnd.openxmlformats-officedocument.drawing+xml"/>
  <Override PartName="/xl/comments37.xml" ContentType="application/vnd.openxmlformats-officedocument.spreadsheetml.comments+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drawings/drawing57.xml" ContentType="application/vnd.openxmlformats-officedocument.drawing+xml"/>
  <Override PartName="/xl/comments38.xml" ContentType="application/vnd.openxmlformats-officedocument.spreadsheetml.comments+xml"/>
  <Override PartName="/xl/charts/chart148.xml" ContentType="application/vnd.openxmlformats-officedocument.drawingml.chart+xml"/>
  <Override PartName="/xl/charts/chart149.xml" ContentType="application/vnd.openxmlformats-officedocument.drawingml.chart+xml"/>
  <Override PartName="/xl/drawings/drawing58.xml" ContentType="application/vnd.openxmlformats-officedocument.drawing+xml"/>
  <Override PartName="/xl/comments39.xml" ContentType="application/vnd.openxmlformats-officedocument.spreadsheetml.comments+xml"/>
  <Override PartName="/xl/charts/chart150.xml" ContentType="application/vnd.openxmlformats-officedocument.drawingml.chart+xml"/>
  <Override PartName="/xl/drawings/drawing59.xml" ContentType="application/vnd.openxmlformats-officedocument.drawing+xml"/>
  <Override PartName="/xl/comments40.xml" ContentType="application/vnd.openxmlformats-officedocument.spreadsheetml.comments+xml"/>
  <Override PartName="/xl/charts/chart151.xml" ContentType="application/vnd.openxmlformats-officedocument.drawingml.chart+xml"/>
  <Override PartName="/xl/drawings/drawing60.xml" ContentType="application/vnd.openxmlformats-officedocument.drawing+xml"/>
  <Override PartName="/xl/comments41.xml" ContentType="application/vnd.openxmlformats-officedocument.spreadsheetml.comments+xml"/>
  <Override PartName="/xl/charts/chart152.xml" ContentType="application/vnd.openxmlformats-officedocument.drawingml.chart+xml"/>
  <Override PartName="/xl/drawings/drawing61.xml" ContentType="application/vnd.openxmlformats-officedocument.drawing+xml"/>
  <Override PartName="/xl/comments42.xml" ContentType="application/vnd.openxmlformats-officedocument.spreadsheetml.comments+xml"/>
  <Override PartName="/xl/charts/chart153.xml" ContentType="application/vnd.openxmlformats-officedocument.drawingml.chart+xml"/>
  <Override PartName="/xl/charts/chart154.xml" ContentType="application/vnd.openxmlformats-officedocument.drawingml.chart+xml"/>
  <Override PartName="/xl/drawings/drawing62.xml" ContentType="application/vnd.openxmlformats-officedocument.drawing+xml"/>
  <Override PartName="/xl/comments43.xml" ContentType="application/vnd.openxmlformats-officedocument.spreadsheetml.comments+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drawings/drawing63.xml" ContentType="application/vnd.openxmlformats-officedocument.drawing+xml"/>
  <Override PartName="/xl/comments44.xml" ContentType="application/vnd.openxmlformats-officedocument.spreadsheetml.comments+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drawings/drawing64.xml" ContentType="application/vnd.openxmlformats-officedocument.drawing+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drawings/drawing65.xml" ContentType="application/vnd.openxmlformats-officedocument.drawing+xml"/>
  <Override PartName="/xl/comments45.xml" ContentType="application/vnd.openxmlformats-officedocument.spreadsheetml.comments+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drawings/drawing66.xml" ContentType="application/vnd.openxmlformats-officedocument.drawing+xml"/>
  <Override PartName="/xl/charts/chart174.xml" ContentType="application/vnd.openxmlformats-officedocument.drawingml.chart+xml"/>
  <Override PartName="/xl/charts/chart175.xml" ContentType="application/vnd.openxmlformats-officedocument.drawingml.chart+xml"/>
  <Override PartName="/xl/drawings/drawing67.xml" ContentType="application/vnd.openxmlformats-officedocument.drawing+xml"/>
  <Override PartName="/xl/comments46.xml" ContentType="application/vnd.openxmlformats-officedocument.spreadsheetml.comments+xml"/>
  <Override PartName="/xl/charts/chart176.xml" ContentType="application/vnd.openxmlformats-officedocument.drawingml.chart+xml"/>
  <Override PartName="/xl/drawings/drawing68.xml" ContentType="application/vnd.openxmlformats-officedocument.drawing+xml"/>
  <Override PartName="/xl/charts/chart177.xml" ContentType="application/vnd.openxmlformats-officedocument.drawingml.chart+xml"/>
  <Override PartName="/xl/drawings/drawing69.xml" ContentType="application/vnd.openxmlformats-officedocument.drawing+xml"/>
  <Override PartName="/xl/comments47.xml" ContentType="application/vnd.openxmlformats-officedocument.spreadsheetml.comments+xml"/>
  <Override PartName="/xl/charts/chart178.xml" ContentType="application/vnd.openxmlformats-officedocument.drawingml.chart+xml"/>
  <Override PartName="/xl/charts/chart179.xml" ContentType="application/vnd.openxmlformats-officedocument.drawingml.chart+xml"/>
  <Override PartName="/xl/drawings/drawing70.xml" ContentType="application/vnd.openxmlformats-officedocument.drawing+xml"/>
  <Override PartName="/xl/charts/chart180.xml" ContentType="application/vnd.openxmlformats-officedocument.drawingml.chart+xml"/>
  <Override PartName="/xl/charts/chart181.xml" ContentType="application/vnd.openxmlformats-officedocument.drawingml.chart+xml"/>
  <Override PartName="/xl/drawings/drawing71.xml" ContentType="application/vnd.openxmlformats-officedocument.drawing+xml"/>
  <Override PartName="/xl/comments48.xml" ContentType="application/vnd.openxmlformats-officedocument.spreadsheetml.comments+xml"/>
  <Override PartName="/xl/charts/chart182.xml" ContentType="application/vnd.openxmlformats-officedocument.drawingml.chart+xml"/>
  <Override PartName="/xl/drawings/drawing72.xml" ContentType="application/vnd.openxmlformats-officedocument.drawing+xml"/>
  <Override PartName="/xl/comments49.xml" ContentType="application/vnd.openxmlformats-officedocument.spreadsheetml.comments+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drawings/drawing73.xml" ContentType="application/vnd.openxmlformats-officedocument.drawing+xml"/>
  <Override PartName="/xl/comments50.xml" ContentType="application/vnd.openxmlformats-officedocument.spreadsheetml.comments+xml"/>
  <Override PartName="/xl/charts/chart186.xml" ContentType="application/vnd.openxmlformats-officedocument.drawingml.chart+xml"/>
  <Override PartName="/xl/charts/chart187.xml" ContentType="application/vnd.openxmlformats-officedocument.drawingml.chart+xml"/>
  <Override PartName="/xl/drawings/drawing74.xml" ContentType="application/vnd.openxmlformats-officedocument.drawing+xml"/>
  <Override PartName="/xl/comments51.xml" ContentType="application/vnd.openxmlformats-officedocument.spreadsheetml.comments+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drawings/drawing75.xml" ContentType="application/vnd.openxmlformats-officedocument.drawing+xml"/>
  <Override PartName="/xl/comments52.xml" ContentType="application/vnd.openxmlformats-officedocument.spreadsheetml.comments+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drawings/drawing76.xml" ContentType="application/vnd.openxmlformats-officedocument.drawing+xml"/>
  <Override PartName="/xl/comments53.xml" ContentType="application/vnd.openxmlformats-officedocument.spreadsheetml.comments+xml"/>
  <Override PartName="/xl/charts/chart195.xml" ContentType="application/vnd.openxmlformats-officedocument.drawingml.chart+xml"/>
  <Override PartName="/xl/drawings/drawing77.xml" ContentType="application/vnd.openxmlformats-officedocument.drawing+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drawings/drawing78.xml" ContentType="application/vnd.openxmlformats-officedocument.drawing+xml"/>
  <Override PartName="/xl/comments54.xml" ContentType="application/vnd.openxmlformats-officedocument.spreadsheetml.comments+xml"/>
  <Override PartName="/xl/charts/chart200.xml" ContentType="application/vnd.openxmlformats-officedocument.drawingml.chart+xml"/>
  <Override PartName="/xl/drawings/drawing79.xml" ContentType="application/vnd.openxmlformats-officedocument.drawing+xml"/>
  <Override PartName="/xl/comments55.xml" ContentType="application/vnd.openxmlformats-officedocument.spreadsheetml.comments+xml"/>
  <Override PartName="/xl/charts/chart201.xml" ContentType="application/vnd.openxmlformats-officedocument.drawingml.chart+xml"/>
  <Override PartName="/xl/drawings/drawing80.xml" ContentType="application/vnd.openxmlformats-officedocument.drawing+xml"/>
  <Override PartName="/xl/comments56.xml" ContentType="application/vnd.openxmlformats-officedocument.spreadsheetml.comments+xml"/>
  <Override PartName="/xl/charts/chart202.xml" ContentType="application/vnd.openxmlformats-officedocument.drawingml.chart+xml"/>
  <Override PartName="/xl/charts/chart203.xml" ContentType="application/vnd.openxmlformats-officedocument.drawingml.chart+xml"/>
  <Override PartName="/xl/drawings/drawing81.xml" ContentType="application/vnd.openxmlformats-officedocument.drawing+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drawings/drawing82.xml" ContentType="application/vnd.openxmlformats-officedocument.drawing+xml"/>
  <Override PartName="/xl/charts/chart207.xml" ContentType="application/vnd.openxmlformats-officedocument.drawingml.chart+xml"/>
  <Override PartName="/xl/drawings/drawing83.xml" ContentType="application/vnd.openxmlformats-officedocument.drawing+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drawings/drawing84.xml" ContentType="application/vnd.openxmlformats-officedocument.drawing+xml"/>
  <Override PartName="/xl/charts/chart214.xml" ContentType="application/vnd.openxmlformats-officedocument.drawingml.chart+xml"/>
  <Override PartName="/xl/drawings/drawing85.xml" ContentType="application/vnd.openxmlformats-officedocument.drawing+xml"/>
  <Override PartName="/xl/charts/chart215.xml" ContentType="application/vnd.openxmlformats-officedocument.drawingml.chart+xml"/>
  <Override PartName="/xl/charts/chart216.xml" ContentType="application/vnd.openxmlformats-officedocument.drawingml.chart+xml"/>
  <Override PartName="/xl/drawings/drawing86.xml" ContentType="application/vnd.openxmlformats-officedocument.drawing+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drawings/drawing87.xml" ContentType="application/vnd.openxmlformats-officedocument.drawing+xml"/>
  <Override PartName="/xl/charts/chart220.xml" ContentType="application/vnd.openxmlformats-officedocument.drawingml.chart+xml"/>
  <Override PartName="/xl/charts/chart221.xml" ContentType="application/vnd.openxmlformats-officedocument.drawingml.chart+xml"/>
  <Override PartName="/xl/drawings/drawing88.xml" ContentType="application/vnd.openxmlformats-officedocument.drawing+xml"/>
  <Override PartName="/xl/charts/chart222.xml" ContentType="application/vnd.openxmlformats-officedocument.drawingml.chart+xml"/>
  <Override PartName="/xl/charts/chart223.xml" ContentType="application/vnd.openxmlformats-officedocument.drawingml.chart+xml"/>
  <Override PartName="/xl/drawings/drawing89.xml" ContentType="application/vnd.openxmlformats-officedocument.drawing+xml"/>
  <Override PartName="/xl/charts/chart224.xml" ContentType="application/vnd.openxmlformats-officedocument.drawingml.chart+xml"/>
  <Override PartName="/xl/charts/chart225.xml" ContentType="application/vnd.openxmlformats-officedocument.drawingml.chart+xml"/>
  <Override PartName="/xl/drawings/drawing90.xml" ContentType="application/vnd.openxmlformats-officedocument.drawing+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drawings/drawing91.xml" ContentType="application/vnd.openxmlformats-officedocument.drawing+xml"/>
  <Override PartName="/xl/charts/chart229.xml" ContentType="application/vnd.openxmlformats-officedocument.drawingml.chart+xml"/>
  <Override PartName="/xl/drawings/drawing92.xml" ContentType="application/vnd.openxmlformats-officedocument.drawing+xml"/>
  <Override PartName="/xl/comments57.xml" ContentType="application/vnd.openxmlformats-officedocument.spreadsheetml.comments+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drawings/drawing93.xml" ContentType="application/vnd.openxmlformats-officedocument.drawing+xml"/>
  <Override PartName="/xl/comments58.xml" ContentType="application/vnd.openxmlformats-officedocument.spreadsheetml.comments+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drawings/drawing94.xml" ContentType="application/vnd.openxmlformats-officedocument.drawing+xml"/>
  <Override PartName="/xl/comments59.xml" ContentType="application/vnd.openxmlformats-officedocument.spreadsheetml.comments+xml"/>
  <Override PartName="/xl/charts/chart236.xml" ContentType="application/vnd.openxmlformats-officedocument.drawingml.chart+xml"/>
  <Override PartName="/xl/charts/chart237.xml" ContentType="application/vnd.openxmlformats-officedocument.drawingml.chart+xml"/>
  <Override PartName="/xl/drawings/drawing95.xml" ContentType="application/vnd.openxmlformats-officedocument.drawing+xml"/>
  <Override PartName="/xl/comments60.xml" ContentType="application/vnd.openxmlformats-officedocument.spreadsheetml.comments+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drawings/drawing96.xml" ContentType="application/vnd.openxmlformats-officedocument.drawing+xml"/>
  <Override PartName="/xl/charts/chart245.xml" ContentType="application/vnd.openxmlformats-officedocument.drawingml.chart+xml"/>
  <Override PartName="/xl/drawings/drawing97.xml" ContentType="application/vnd.openxmlformats-officedocument.drawing+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drawings/drawing98.xml" ContentType="application/vnd.openxmlformats-officedocument.drawing+xml"/>
  <Override PartName="/xl/comments61.xml" ContentType="application/vnd.openxmlformats-officedocument.spreadsheetml.comments+xml"/>
  <Override PartName="/xl/charts/chart249.xml" ContentType="application/vnd.openxmlformats-officedocument.drawingml.chart+xml"/>
  <Override PartName="/xl/charts/chart250.xml" ContentType="application/vnd.openxmlformats-officedocument.drawingml.chart+xml"/>
  <Override PartName="/xl/drawings/drawing99.xml" ContentType="application/vnd.openxmlformats-officedocument.drawing+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drawings/drawing100.xml" ContentType="application/vnd.openxmlformats-officedocument.drawing+xml"/>
  <Override PartName="/xl/charts/chart257.xml" ContentType="application/vnd.openxmlformats-officedocument.drawingml.chart+xml"/>
  <Override PartName="/xl/drawings/drawing101.xml" ContentType="application/vnd.openxmlformats-officedocument.drawing+xml"/>
  <Override PartName="/xl/charts/chart258.xml" ContentType="application/vnd.openxmlformats-officedocument.drawingml.chart+xml"/>
  <Override PartName="/xl/charts/chart259.xml" ContentType="application/vnd.openxmlformats-officedocument.drawingml.chart+xml"/>
  <Override PartName="/xl/drawings/drawing102.xml" ContentType="application/vnd.openxmlformats-officedocument.drawing+xml"/>
  <Override PartName="/xl/charts/chart260.xml" ContentType="application/vnd.openxmlformats-officedocument.drawingml.chart+xml"/>
  <Override PartName="/xl/drawings/drawing103.xml" ContentType="application/vnd.openxmlformats-officedocument.drawing+xml"/>
  <Override PartName="/xl/charts/chart261.xml" ContentType="application/vnd.openxmlformats-officedocument.drawingml.chart+xml"/>
  <Override PartName="/xl/charts/chart262.xml" ContentType="application/vnd.openxmlformats-officedocument.drawingml.chart+xml"/>
  <Override PartName="/xl/drawings/drawing104.xml" ContentType="application/vnd.openxmlformats-officedocument.drawing+xml"/>
  <Override PartName="/xl/comments62.xml" ContentType="application/vnd.openxmlformats-officedocument.spreadsheetml.comments+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60" windowWidth="20115" windowHeight="10050"/>
  </bookViews>
  <sheets>
    <sheet name="GENERAL" sheetId="109" r:id="rId1"/>
    <sheet name="CONTENTS" sheetId="108" r:id="rId2"/>
    <sheet name="01_10" sheetId="4" r:id="rId3"/>
    <sheet name="01_20" sheetId="5" r:id="rId4"/>
    <sheet name="01_31" sheetId="6" r:id="rId5"/>
    <sheet name="01_40" sheetId="7" r:id="rId6"/>
    <sheet name="01_41" sheetId="8" r:id="rId7"/>
    <sheet name="01_50" sheetId="9" r:id="rId8"/>
    <sheet name="02_10" sheetId="10" r:id="rId9"/>
    <sheet name="02_20" sheetId="11" r:id="rId10"/>
    <sheet name="02_30" sheetId="12" r:id="rId11"/>
    <sheet name="02_40" sheetId="13" r:id="rId12"/>
    <sheet name="02_53" sheetId="14" r:id="rId13"/>
    <sheet name="02_60" sheetId="15" r:id="rId14"/>
    <sheet name="03_11" sheetId="16" r:id="rId15"/>
    <sheet name="03_20" sheetId="17" r:id="rId16"/>
    <sheet name="03_30" sheetId="18" r:id="rId17"/>
    <sheet name="03_42" sheetId="19" r:id="rId18"/>
    <sheet name="03_60" sheetId="20" r:id="rId19"/>
    <sheet name="03_70" sheetId="21" r:id="rId20"/>
    <sheet name="04_10" sheetId="22" r:id="rId21"/>
    <sheet name="04_20" sheetId="23" r:id="rId22"/>
    <sheet name="04_31" sheetId="24" r:id="rId23"/>
    <sheet name="04_40" sheetId="25" r:id="rId24"/>
    <sheet name="04_60" sheetId="26" r:id="rId25"/>
    <sheet name="04_70" sheetId="27" r:id="rId26"/>
    <sheet name="05_10" sheetId="28" r:id="rId27"/>
    <sheet name="05_20" sheetId="29" r:id="rId28"/>
    <sheet name="05_30" sheetId="30" r:id="rId29"/>
    <sheet name="05_40" sheetId="31" r:id="rId30"/>
    <sheet name="05_50" sheetId="32" r:id="rId31"/>
    <sheet name="05_60" sheetId="33" r:id="rId32"/>
    <sheet name="06_10" sheetId="34" r:id="rId33"/>
    <sheet name="06_20" sheetId="35" r:id="rId34"/>
    <sheet name="06_30" sheetId="36" r:id="rId35"/>
    <sheet name="06_40" sheetId="37" r:id="rId36"/>
    <sheet name="06_50" sheetId="38" r:id="rId37"/>
    <sheet name="06_60" sheetId="39" r:id="rId38"/>
    <sheet name="07_10" sheetId="40" r:id="rId39"/>
    <sheet name="07_11" sheetId="41" r:id="rId40"/>
    <sheet name="07_20" sheetId="42" r:id="rId41"/>
    <sheet name="07_30" sheetId="43" r:id="rId42"/>
    <sheet name="07_40" sheetId="44" r:id="rId43"/>
    <sheet name="07_50" sheetId="45" r:id="rId44"/>
    <sheet name="07_60" sheetId="46" r:id="rId45"/>
    <sheet name="08_10" sheetId="47" r:id="rId46"/>
    <sheet name="08_11" sheetId="48" r:id="rId47"/>
    <sheet name="08_20" sheetId="49" r:id="rId48"/>
    <sheet name="08_30" sheetId="50" r:id="rId49"/>
    <sheet name="08_40" sheetId="51" r:id="rId50"/>
    <sheet name="08_60" sheetId="52" r:id="rId51"/>
    <sheet name="09_10" sheetId="53" r:id="rId52"/>
    <sheet name="09_30" sheetId="54" r:id="rId53"/>
    <sheet name="09_40" sheetId="55" r:id="rId54"/>
    <sheet name="09_50" sheetId="56" r:id="rId55"/>
    <sheet name="09_60" sheetId="57" r:id="rId56"/>
    <sheet name="09_70" sheetId="58" r:id="rId57"/>
    <sheet name="10_10" sheetId="59" r:id="rId58"/>
    <sheet name="10_20" sheetId="60" r:id="rId59"/>
    <sheet name="10_30" sheetId="61" r:id="rId60"/>
    <sheet name="10_41" sheetId="62" r:id="rId61"/>
    <sheet name="10_50" sheetId="63" r:id="rId62"/>
    <sheet name="10_60" sheetId="64" r:id="rId63"/>
    <sheet name="11_11" sheetId="65" r:id="rId64"/>
    <sheet name="11_20" sheetId="66" r:id="rId65"/>
    <sheet name="11_32" sheetId="67" r:id="rId66"/>
    <sheet name="11_40" sheetId="68" r:id="rId67"/>
    <sheet name="11_52" sheetId="69" r:id="rId68"/>
    <sheet name="11_60" sheetId="70" r:id="rId69"/>
    <sheet name="12_10" sheetId="71" r:id="rId70"/>
    <sheet name="12_21" sheetId="72" r:id="rId71"/>
    <sheet name="12_31" sheetId="73" r:id="rId72"/>
    <sheet name="12_41" sheetId="74" r:id="rId73"/>
    <sheet name="12_51" sheetId="75" r:id="rId74"/>
    <sheet name="12_61" sheetId="76" r:id="rId75"/>
    <sheet name="13_10" sheetId="77" r:id="rId76"/>
    <sheet name="13_21" sheetId="78" r:id="rId77"/>
    <sheet name="13_31" sheetId="79" r:id="rId78"/>
    <sheet name="13_40" sheetId="80" r:id="rId79"/>
    <sheet name="13_50" sheetId="81" r:id="rId80"/>
    <sheet name="13_70" sheetId="82" r:id="rId81"/>
    <sheet name="14_10" sheetId="83" r:id="rId82"/>
    <sheet name="14_21" sheetId="84" r:id="rId83"/>
    <sheet name="14_30" sheetId="85" r:id="rId84"/>
    <sheet name="14_40" sheetId="86" r:id="rId85"/>
    <sheet name="14_50" sheetId="87" r:id="rId86"/>
    <sheet name="14_60" sheetId="88" r:id="rId87"/>
    <sheet name="15_10" sheetId="89" r:id="rId88"/>
    <sheet name="15_20" sheetId="90" r:id="rId89"/>
    <sheet name="15_42" sheetId="91" r:id="rId90"/>
    <sheet name="15_50" sheetId="92" r:id="rId91"/>
    <sheet name="15_60" sheetId="93" r:id="rId92"/>
    <sheet name="15_61" sheetId="94" r:id="rId93"/>
    <sheet name="16_10" sheetId="95" r:id="rId94"/>
    <sheet name="16_20" sheetId="96" r:id="rId95"/>
    <sheet name="16_30" sheetId="97" r:id="rId96"/>
    <sheet name="16_40" sheetId="98" r:id="rId97"/>
    <sheet name="16_50" sheetId="99" r:id="rId98"/>
    <sheet name="16_70" sheetId="100" r:id="rId99"/>
    <sheet name="17_10" sheetId="101" r:id="rId100"/>
    <sheet name="17_20" sheetId="102" r:id="rId101"/>
    <sheet name="17_30" sheetId="103" r:id="rId102"/>
    <sheet name="17_40" sheetId="104" r:id="rId103"/>
    <sheet name="17_50" sheetId="105" r:id="rId104"/>
    <sheet name="17_60" sheetId="106" r:id="rId105"/>
    <sheet name="SUMMARY STATISTICS" sheetId="107" r:id="rId106"/>
  </sheets>
  <calcPr calcId="145621"/>
</workbook>
</file>

<file path=xl/calcChain.xml><?xml version="1.0" encoding="utf-8"?>
<calcChain xmlns="http://schemas.openxmlformats.org/spreadsheetml/2006/main">
  <c r="C110" i="108" l="1"/>
  <c r="C109" i="108"/>
  <c r="C108" i="108"/>
  <c r="C107" i="108"/>
  <c r="C106" i="108"/>
  <c r="C105" i="108"/>
  <c r="C104" i="108"/>
  <c r="C103" i="108"/>
  <c r="C102" i="108"/>
  <c r="C101" i="108"/>
  <c r="C100" i="108"/>
  <c r="C99" i="108"/>
  <c r="C98" i="108"/>
  <c r="C97" i="108"/>
  <c r="C96" i="108"/>
  <c r="C95" i="108"/>
  <c r="C94" i="108"/>
  <c r="C93" i="108"/>
  <c r="C92" i="108"/>
  <c r="C91" i="108"/>
  <c r="C90" i="108"/>
  <c r="C89" i="108"/>
  <c r="C88" i="108"/>
  <c r="C87" i="108"/>
  <c r="C86" i="108"/>
  <c r="C85" i="108"/>
  <c r="C84" i="108"/>
  <c r="C83" i="108"/>
  <c r="C82" i="108"/>
  <c r="C81" i="108"/>
  <c r="C80" i="108"/>
  <c r="C79" i="108"/>
  <c r="C78" i="108"/>
  <c r="C77" i="108"/>
  <c r="C76" i="108"/>
  <c r="C75" i="108"/>
  <c r="C74" i="108"/>
  <c r="C73" i="108"/>
  <c r="C72" i="108"/>
  <c r="C71" i="108"/>
  <c r="C70" i="108"/>
  <c r="C69" i="108"/>
  <c r="C68" i="108"/>
  <c r="C67" i="108"/>
  <c r="C66" i="108"/>
  <c r="C65" i="108"/>
  <c r="C64" i="108"/>
  <c r="C63" i="108"/>
  <c r="C62" i="108"/>
  <c r="C61" i="108"/>
  <c r="C60" i="108"/>
  <c r="C59" i="108"/>
  <c r="C58" i="108"/>
  <c r="C57" i="108"/>
  <c r="C56" i="108"/>
  <c r="C55" i="108"/>
  <c r="C54" i="108"/>
  <c r="C53" i="108"/>
  <c r="C52" i="108"/>
  <c r="C51" i="108"/>
  <c r="C50" i="108"/>
  <c r="C49" i="108"/>
  <c r="C48" i="108"/>
  <c r="C47" i="108"/>
  <c r="C46" i="108"/>
  <c r="C45" i="108"/>
  <c r="C44" i="108"/>
  <c r="C43" i="108"/>
  <c r="C42" i="108"/>
  <c r="C41" i="108"/>
  <c r="C40" i="108"/>
  <c r="C39" i="108"/>
  <c r="C38" i="108"/>
  <c r="C37" i="108"/>
  <c r="C36" i="108"/>
  <c r="C35" i="108"/>
  <c r="C34" i="108"/>
  <c r="C33" i="108"/>
  <c r="C32" i="108"/>
  <c r="C31" i="108"/>
  <c r="C30" i="108"/>
  <c r="C29" i="108"/>
  <c r="C28" i="108"/>
  <c r="C27" i="108"/>
  <c r="C26" i="108"/>
  <c r="C25" i="108"/>
  <c r="C24" i="108"/>
  <c r="C23" i="108"/>
  <c r="C22" i="108"/>
  <c r="C21" i="108"/>
  <c r="C20" i="108"/>
  <c r="C19" i="108"/>
  <c r="C18" i="108"/>
  <c r="C17" i="108"/>
  <c r="C16" i="108"/>
  <c r="C15" i="108"/>
  <c r="C14" i="108"/>
  <c r="C13" i="108"/>
  <c r="C12" i="108"/>
  <c r="C11" i="108"/>
  <c r="C10" i="108"/>
  <c r="C9" i="108"/>
  <c r="C8" i="108"/>
  <c r="C7" i="108"/>
  <c r="C24" i="107"/>
  <c r="F24" i="107" s="1"/>
  <c r="B24" i="107"/>
  <c r="F23" i="107"/>
  <c r="E23" i="107"/>
  <c r="F22" i="107"/>
  <c r="E22" i="107"/>
  <c r="F21" i="107"/>
  <c r="E21" i="107"/>
  <c r="F20" i="107"/>
  <c r="E20" i="107"/>
  <c r="F19" i="107"/>
  <c r="E19" i="107"/>
  <c r="F18" i="107"/>
  <c r="E18" i="107"/>
  <c r="F17" i="107"/>
  <c r="E17" i="107"/>
  <c r="F16" i="107"/>
  <c r="E16" i="107"/>
  <c r="F15" i="107"/>
  <c r="E15" i="107"/>
  <c r="F14" i="107"/>
  <c r="E14" i="107"/>
  <c r="F13" i="107"/>
  <c r="E13" i="107"/>
  <c r="F12" i="107"/>
  <c r="E12" i="107"/>
  <c r="F11" i="107"/>
  <c r="E11" i="107"/>
  <c r="F10" i="107"/>
  <c r="E10" i="107"/>
  <c r="F9" i="107"/>
  <c r="E9" i="107"/>
  <c r="F8" i="107"/>
  <c r="E8" i="107"/>
  <c r="F7" i="107"/>
  <c r="E7" i="107"/>
  <c r="D1" i="107"/>
  <c r="A2" i="106"/>
  <c r="A2" i="105"/>
  <c r="A2" i="104"/>
  <c r="A2" i="103"/>
  <c r="A2" i="102"/>
  <c r="A2" i="101"/>
  <c r="A2" i="100"/>
  <c r="A2" i="99"/>
  <c r="A2" i="98"/>
  <c r="A2" i="97"/>
  <c r="A2" i="96"/>
  <c r="A2" i="95"/>
  <c r="A2" i="94"/>
  <c r="A2" i="93"/>
  <c r="A2" i="92"/>
  <c r="A2" i="91"/>
  <c r="A2" i="90"/>
  <c r="A2" i="89"/>
  <c r="A2" i="88"/>
  <c r="A2" i="87"/>
  <c r="A2" i="86"/>
  <c r="A2" i="85"/>
  <c r="A2" i="84"/>
  <c r="A2" i="83"/>
  <c r="A2" i="82"/>
  <c r="A2" i="81"/>
  <c r="A2" i="80"/>
  <c r="A2" i="79"/>
  <c r="A2" i="78"/>
  <c r="A2" i="77"/>
  <c r="A2" i="76"/>
  <c r="A2" i="75"/>
  <c r="A2" i="74"/>
  <c r="A2" i="73"/>
  <c r="A2" i="72"/>
  <c r="A2" i="71"/>
  <c r="A2" i="70"/>
  <c r="A2" i="69"/>
  <c r="A2" i="68"/>
  <c r="A2" i="67"/>
  <c r="A2" i="66"/>
  <c r="A2" i="65"/>
  <c r="A2" i="64"/>
  <c r="A2" i="63"/>
  <c r="A2" i="62"/>
  <c r="A2" i="61"/>
  <c r="A2" i="60"/>
  <c r="A2" i="59"/>
  <c r="A2" i="58"/>
  <c r="A2" i="57"/>
  <c r="A2" i="56"/>
  <c r="A2" i="55"/>
  <c r="A2" i="54"/>
  <c r="A2" i="53"/>
  <c r="A2" i="52"/>
  <c r="A2" i="51"/>
  <c r="A2" i="50"/>
  <c r="A2" i="49"/>
  <c r="A2" i="48"/>
  <c r="A2" i="47"/>
  <c r="A2" i="46"/>
  <c r="A2" i="45"/>
  <c r="A2" i="44"/>
  <c r="A2" i="43"/>
  <c r="A2" i="42"/>
  <c r="A2" i="41"/>
  <c r="A2" i="40"/>
  <c r="A2" i="39"/>
  <c r="A2" i="38"/>
  <c r="A2" i="37"/>
  <c r="A2" i="36"/>
  <c r="A2" i="35"/>
  <c r="A2" i="34"/>
  <c r="A2" i="33"/>
  <c r="A2" i="32"/>
  <c r="A2" i="31"/>
  <c r="A2" i="30"/>
  <c r="A2" i="29"/>
  <c r="A2" i="28"/>
  <c r="A2" i="27"/>
  <c r="A2" i="26"/>
  <c r="A2" i="25"/>
  <c r="A2" i="24"/>
  <c r="A2" i="23"/>
  <c r="A2" i="22"/>
  <c r="A2" i="21"/>
  <c r="A2" i="20"/>
  <c r="A2" i="19"/>
  <c r="A2" i="18"/>
  <c r="A2" i="17"/>
  <c r="A2" i="16"/>
  <c r="A2" i="15"/>
  <c r="A2" i="14"/>
  <c r="A2" i="13"/>
  <c r="A2" i="12"/>
  <c r="A2" i="11"/>
  <c r="A2" i="10"/>
  <c r="A2" i="9"/>
  <c r="A2" i="8"/>
  <c r="A2" i="7"/>
  <c r="A2" i="6"/>
  <c r="A2" i="5"/>
  <c r="A2" i="4"/>
  <c r="E24" i="107" l="1"/>
</calcChain>
</file>

<file path=xl/comments1.xml><?xml version="1.0" encoding="utf-8"?>
<comments xmlns="http://schemas.openxmlformats.org/spreadsheetml/2006/main">
  <authors>
    <author>Vladica</author>
  </authors>
  <commentList>
    <comment ref="G23" authorId="0">
      <text>
        <r>
          <rPr>
            <b/>
            <sz val="9"/>
            <color indexed="81"/>
            <rFont val="Tahoma"/>
            <family val="2"/>
          </rPr>
          <t>be</t>
        </r>
      </text>
    </comment>
    <comment ref="H23" authorId="0">
      <text>
        <r>
          <rPr>
            <b/>
            <sz val="9"/>
            <color indexed="81"/>
            <rFont val="Tahoma"/>
            <family val="2"/>
          </rPr>
          <t>b</t>
        </r>
      </text>
    </comment>
    <comment ref="H24" authorId="0">
      <text>
        <r>
          <rPr>
            <b/>
            <sz val="9"/>
            <color indexed="81"/>
            <rFont val="Tahoma"/>
            <family val="2"/>
          </rPr>
          <t>b</t>
        </r>
      </text>
    </comment>
    <comment ref="K25" authorId="0">
      <text>
        <r>
          <rPr>
            <b/>
            <sz val="9"/>
            <color indexed="81"/>
            <rFont val="Tahoma"/>
            <family val="2"/>
          </rPr>
          <t>b</t>
        </r>
      </text>
    </comment>
    <comment ref="G34" authorId="0">
      <text>
        <r>
          <rPr>
            <b/>
            <sz val="9"/>
            <color indexed="81"/>
            <rFont val="Tahoma"/>
            <family val="2"/>
          </rPr>
          <t>be</t>
        </r>
      </text>
    </comment>
    <comment ref="H34" authorId="0">
      <text>
        <r>
          <rPr>
            <b/>
            <sz val="9"/>
            <color indexed="81"/>
            <rFont val="Tahoma"/>
            <family val="2"/>
          </rPr>
          <t>b</t>
        </r>
      </text>
    </comment>
    <comment ref="H35" authorId="0">
      <text>
        <r>
          <rPr>
            <b/>
            <sz val="9"/>
            <color indexed="81"/>
            <rFont val="Tahoma"/>
            <family val="2"/>
          </rPr>
          <t>b</t>
        </r>
      </text>
    </comment>
    <comment ref="K36" authorId="0">
      <text>
        <r>
          <rPr>
            <b/>
            <sz val="9"/>
            <color indexed="81"/>
            <rFont val="Tahoma"/>
            <family val="2"/>
          </rPr>
          <t>b</t>
        </r>
      </text>
    </comment>
    <comment ref="G45" authorId="0">
      <text>
        <r>
          <rPr>
            <b/>
            <sz val="9"/>
            <color indexed="81"/>
            <rFont val="Tahoma"/>
            <family val="2"/>
          </rPr>
          <t>be</t>
        </r>
      </text>
    </comment>
    <comment ref="H45" authorId="0">
      <text>
        <r>
          <rPr>
            <b/>
            <sz val="9"/>
            <color indexed="81"/>
            <rFont val="Tahoma"/>
            <family val="2"/>
          </rPr>
          <t>b</t>
        </r>
      </text>
    </comment>
    <comment ref="H46" authorId="0">
      <text>
        <r>
          <rPr>
            <b/>
            <sz val="9"/>
            <color indexed="81"/>
            <rFont val="Tahoma"/>
            <family val="2"/>
          </rPr>
          <t>b</t>
        </r>
      </text>
    </comment>
    <comment ref="K47" authorId="0">
      <text>
        <r>
          <rPr>
            <b/>
            <sz val="9"/>
            <color indexed="81"/>
            <rFont val="Tahoma"/>
            <family val="2"/>
          </rPr>
          <t>b</t>
        </r>
      </text>
    </comment>
    <comment ref="G56" authorId="0">
      <text>
        <r>
          <rPr>
            <b/>
            <sz val="9"/>
            <color indexed="81"/>
            <rFont val="Tahoma"/>
            <family val="2"/>
          </rPr>
          <t>be</t>
        </r>
      </text>
    </comment>
    <comment ref="H56" authorId="0">
      <text>
        <r>
          <rPr>
            <b/>
            <sz val="9"/>
            <color indexed="81"/>
            <rFont val="Tahoma"/>
            <family val="2"/>
          </rPr>
          <t>b</t>
        </r>
      </text>
    </comment>
    <comment ref="H57" authorId="0">
      <text>
        <r>
          <rPr>
            <b/>
            <sz val="9"/>
            <color indexed="81"/>
            <rFont val="Tahoma"/>
            <family val="2"/>
          </rPr>
          <t>b</t>
        </r>
      </text>
    </comment>
    <comment ref="K58" authorId="0">
      <text>
        <r>
          <rPr>
            <b/>
            <sz val="9"/>
            <color indexed="81"/>
            <rFont val="Tahoma"/>
            <family val="2"/>
          </rPr>
          <t>b</t>
        </r>
      </text>
    </comment>
  </commentList>
</comments>
</file>

<file path=xl/comments10.xml><?xml version="1.0" encoding="utf-8"?>
<comments xmlns="http://schemas.openxmlformats.org/spreadsheetml/2006/main">
  <authors>
    <author>Vladica</author>
  </authors>
  <commentList>
    <comment ref="B23" authorId="0">
      <text>
        <r>
          <rPr>
            <b/>
            <sz val="9"/>
            <color indexed="81"/>
            <rFont val="Tahoma"/>
            <family val="2"/>
          </rPr>
          <t>e</t>
        </r>
      </text>
    </comment>
    <comment ref="C23" authorId="0">
      <text>
        <r>
          <rPr>
            <b/>
            <sz val="9"/>
            <color indexed="81"/>
            <rFont val="Tahoma"/>
            <family val="2"/>
          </rPr>
          <t>e</t>
        </r>
      </text>
    </comment>
    <comment ref="D23" authorId="0">
      <text>
        <r>
          <rPr>
            <b/>
            <sz val="9"/>
            <color indexed="81"/>
            <rFont val="Tahoma"/>
            <family val="2"/>
          </rPr>
          <t>e</t>
        </r>
      </text>
    </comment>
    <comment ref="B33" authorId="0">
      <text>
        <r>
          <rPr>
            <b/>
            <sz val="9"/>
            <color indexed="81"/>
            <rFont val="Tahoma"/>
            <family val="2"/>
          </rPr>
          <t>e</t>
        </r>
      </text>
    </comment>
    <comment ref="C33" authorId="0">
      <text>
        <r>
          <rPr>
            <b/>
            <sz val="9"/>
            <color indexed="81"/>
            <rFont val="Tahoma"/>
            <family val="2"/>
          </rPr>
          <t>e</t>
        </r>
      </text>
    </comment>
    <comment ref="D33" authorId="0">
      <text>
        <r>
          <rPr>
            <b/>
            <sz val="9"/>
            <color indexed="81"/>
            <rFont val="Tahoma"/>
            <family val="2"/>
          </rPr>
          <t>e</t>
        </r>
      </text>
    </comment>
    <comment ref="B43" authorId="0">
      <text>
        <r>
          <rPr>
            <b/>
            <sz val="9"/>
            <color indexed="81"/>
            <rFont val="Tahoma"/>
            <family val="2"/>
          </rPr>
          <t>e</t>
        </r>
      </text>
    </comment>
    <comment ref="C43" authorId="0">
      <text>
        <r>
          <rPr>
            <b/>
            <sz val="9"/>
            <color indexed="81"/>
            <rFont val="Tahoma"/>
            <family val="2"/>
          </rPr>
          <t>e</t>
        </r>
      </text>
    </comment>
    <comment ref="D43" authorId="0">
      <text>
        <r>
          <rPr>
            <b/>
            <sz val="9"/>
            <color indexed="81"/>
            <rFont val="Tahoma"/>
            <family val="2"/>
          </rPr>
          <t>e</t>
        </r>
      </text>
    </comment>
  </commentList>
</comments>
</file>

<file path=xl/comments11.xml><?xml version="1.0" encoding="utf-8"?>
<comments xmlns="http://schemas.openxmlformats.org/spreadsheetml/2006/main">
  <authors>
    <author>Vladica</author>
  </authors>
  <commentList>
    <comment ref="O25" authorId="0">
      <text>
        <r>
          <rPr>
            <b/>
            <sz val="9"/>
            <color indexed="81"/>
            <rFont val="Tahoma"/>
            <family val="2"/>
          </rPr>
          <t>b</t>
        </r>
      </text>
    </comment>
    <comment ref="O36" authorId="0">
      <text>
        <r>
          <rPr>
            <b/>
            <sz val="9"/>
            <color indexed="81"/>
            <rFont val="Tahoma"/>
            <family val="2"/>
          </rPr>
          <t>b</t>
        </r>
      </text>
    </comment>
    <comment ref="O47" authorId="0">
      <text>
        <r>
          <rPr>
            <b/>
            <sz val="9"/>
            <color indexed="81"/>
            <rFont val="Tahoma"/>
            <family val="2"/>
          </rPr>
          <t>b</t>
        </r>
      </text>
    </comment>
  </commentList>
</comments>
</file>

<file path=xl/comments12.xml><?xml version="1.0" encoding="utf-8"?>
<comments xmlns="http://schemas.openxmlformats.org/spreadsheetml/2006/main">
  <authors>
    <author>Vladica</author>
  </authors>
  <commentList>
    <comment ref="F23" authorId="0">
      <text>
        <r>
          <rPr>
            <b/>
            <sz val="9"/>
            <color indexed="81"/>
            <rFont val="Tahoma"/>
            <family val="2"/>
          </rPr>
          <t>b</t>
        </r>
      </text>
    </comment>
    <comment ref="M23" authorId="0">
      <text>
        <r>
          <rPr>
            <b/>
            <sz val="9"/>
            <color indexed="81"/>
            <rFont val="Tahoma"/>
            <family val="2"/>
          </rPr>
          <t>b</t>
        </r>
      </text>
    </comment>
    <comment ref="F24" authorId="0">
      <text>
        <r>
          <rPr>
            <b/>
            <sz val="9"/>
            <color indexed="81"/>
            <rFont val="Tahoma"/>
            <family val="2"/>
          </rPr>
          <t>b</t>
        </r>
      </text>
    </comment>
    <comment ref="H24" authorId="0">
      <text>
        <r>
          <rPr>
            <b/>
            <sz val="9"/>
            <color indexed="81"/>
            <rFont val="Tahoma"/>
            <family val="2"/>
          </rPr>
          <t>b</t>
        </r>
      </text>
    </comment>
    <comment ref="I24" authorId="0">
      <text>
        <r>
          <rPr>
            <b/>
            <sz val="9"/>
            <color indexed="81"/>
            <rFont val="Tahoma"/>
            <family val="2"/>
          </rPr>
          <t>b</t>
        </r>
      </text>
    </comment>
    <comment ref="M24" authorId="0">
      <text>
        <r>
          <rPr>
            <b/>
            <sz val="9"/>
            <color indexed="81"/>
            <rFont val="Tahoma"/>
            <family val="2"/>
          </rPr>
          <t>b</t>
        </r>
      </text>
    </comment>
    <comment ref="B25" authorId="0">
      <text>
        <r>
          <rPr>
            <b/>
            <sz val="9"/>
            <color indexed="81"/>
            <rFont val="Tahoma"/>
            <family val="2"/>
          </rPr>
          <t>b</t>
        </r>
      </text>
    </comment>
    <comment ref="D25" authorId="0">
      <text>
        <r>
          <rPr>
            <b/>
            <sz val="9"/>
            <color indexed="81"/>
            <rFont val="Tahoma"/>
            <family val="2"/>
          </rPr>
          <t>b</t>
        </r>
      </text>
    </comment>
    <comment ref="F25" authorId="0">
      <text>
        <r>
          <rPr>
            <b/>
            <sz val="9"/>
            <color indexed="81"/>
            <rFont val="Tahoma"/>
            <family val="2"/>
          </rPr>
          <t>bu</t>
        </r>
      </text>
    </comment>
    <comment ref="G25" authorId="0">
      <text>
        <r>
          <rPr>
            <b/>
            <sz val="9"/>
            <color indexed="81"/>
            <rFont val="Tahoma"/>
            <family val="2"/>
          </rPr>
          <t>u</t>
        </r>
      </text>
    </comment>
    <comment ref="H25" authorId="0">
      <text>
        <r>
          <rPr>
            <b/>
            <sz val="9"/>
            <color indexed="81"/>
            <rFont val="Tahoma"/>
            <family val="2"/>
          </rPr>
          <t>u</t>
        </r>
      </text>
    </comment>
    <comment ref="I25" authorId="0">
      <text>
        <r>
          <rPr>
            <b/>
            <sz val="9"/>
            <color indexed="81"/>
            <rFont val="Tahoma"/>
            <family val="2"/>
          </rPr>
          <t>u</t>
        </r>
      </text>
    </comment>
    <comment ref="J25" authorId="0">
      <text>
        <r>
          <rPr>
            <b/>
            <sz val="9"/>
            <color indexed="81"/>
            <rFont val="Tahoma"/>
            <family val="2"/>
          </rPr>
          <t>u</t>
        </r>
      </text>
    </comment>
    <comment ref="K25" authorId="0">
      <text>
        <r>
          <rPr>
            <b/>
            <sz val="9"/>
            <color indexed="81"/>
            <rFont val="Tahoma"/>
            <family val="2"/>
          </rPr>
          <t>u</t>
        </r>
      </text>
    </comment>
    <comment ref="L25" authorId="0">
      <text>
        <r>
          <rPr>
            <b/>
            <sz val="9"/>
            <color indexed="81"/>
            <rFont val="Tahoma"/>
            <family val="2"/>
          </rPr>
          <t>u</t>
        </r>
      </text>
    </comment>
    <comment ref="M25" authorId="0">
      <text>
        <r>
          <rPr>
            <b/>
            <sz val="9"/>
            <color indexed="81"/>
            <rFont val="Tahoma"/>
            <family val="2"/>
          </rPr>
          <t>bu</t>
        </r>
      </text>
    </comment>
    <comment ref="N25" authorId="0">
      <text>
        <r>
          <rPr>
            <b/>
            <sz val="9"/>
            <color indexed="81"/>
            <rFont val="Tahoma"/>
            <family val="2"/>
          </rPr>
          <t>u</t>
        </r>
      </text>
    </comment>
    <comment ref="O25" authorId="0">
      <text>
        <r>
          <rPr>
            <b/>
            <sz val="9"/>
            <color indexed="81"/>
            <rFont val="Tahoma"/>
            <family val="2"/>
          </rPr>
          <t>u</t>
        </r>
      </text>
    </comment>
    <comment ref="F26" authorId="0">
      <text>
        <r>
          <rPr>
            <b/>
            <sz val="9"/>
            <color indexed="81"/>
            <rFont val="Tahoma"/>
            <family val="2"/>
          </rPr>
          <t>b</t>
        </r>
      </text>
    </comment>
    <comment ref="M26" authorId="0">
      <text>
        <r>
          <rPr>
            <b/>
            <sz val="9"/>
            <color indexed="81"/>
            <rFont val="Tahoma"/>
            <family val="2"/>
          </rPr>
          <t>b</t>
        </r>
      </text>
    </comment>
    <comment ref="F34" authorId="0">
      <text>
        <r>
          <rPr>
            <b/>
            <sz val="9"/>
            <color indexed="81"/>
            <rFont val="Tahoma"/>
            <family val="2"/>
          </rPr>
          <t>b</t>
        </r>
      </text>
    </comment>
    <comment ref="M34" authorId="0">
      <text>
        <r>
          <rPr>
            <b/>
            <sz val="9"/>
            <color indexed="81"/>
            <rFont val="Tahoma"/>
            <family val="2"/>
          </rPr>
          <t>b</t>
        </r>
      </text>
    </comment>
    <comment ref="F35" authorId="0">
      <text>
        <r>
          <rPr>
            <b/>
            <sz val="9"/>
            <color indexed="81"/>
            <rFont val="Tahoma"/>
            <family val="2"/>
          </rPr>
          <t>b</t>
        </r>
      </text>
    </comment>
    <comment ref="H35" authorId="0">
      <text>
        <r>
          <rPr>
            <b/>
            <sz val="9"/>
            <color indexed="81"/>
            <rFont val="Tahoma"/>
            <family val="2"/>
          </rPr>
          <t>b</t>
        </r>
      </text>
    </comment>
    <comment ref="I35" authorId="0">
      <text>
        <r>
          <rPr>
            <b/>
            <sz val="9"/>
            <color indexed="81"/>
            <rFont val="Tahoma"/>
            <family val="2"/>
          </rPr>
          <t>b</t>
        </r>
      </text>
    </comment>
    <comment ref="M35" authorId="0">
      <text>
        <r>
          <rPr>
            <b/>
            <sz val="9"/>
            <color indexed="81"/>
            <rFont val="Tahoma"/>
            <family val="2"/>
          </rPr>
          <t>b</t>
        </r>
      </text>
    </comment>
    <comment ref="B36" authorId="0">
      <text>
        <r>
          <rPr>
            <b/>
            <sz val="9"/>
            <color indexed="81"/>
            <rFont val="Tahoma"/>
            <family val="2"/>
          </rPr>
          <t>b</t>
        </r>
      </text>
    </comment>
    <comment ref="D36" authorId="0">
      <text>
        <r>
          <rPr>
            <b/>
            <sz val="9"/>
            <color indexed="81"/>
            <rFont val="Tahoma"/>
            <family val="2"/>
          </rPr>
          <t>b</t>
        </r>
      </text>
    </comment>
    <comment ref="E36" authorId="0">
      <text>
        <r>
          <rPr>
            <b/>
            <sz val="9"/>
            <color indexed="81"/>
            <rFont val="Tahoma"/>
            <family val="2"/>
          </rPr>
          <t>u</t>
        </r>
      </text>
    </comment>
    <comment ref="F36" authorId="0">
      <text>
        <r>
          <rPr>
            <b/>
            <sz val="9"/>
            <color indexed="81"/>
            <rFont val="Tahoma"/>
            <family val="2"/>
          </rPr>
          <t>bu</t>
        </r>
      </text>
    </comment>
    <comment ref="G36" authorId="0">
      <text>
        <r>
          <rPr>
            <b/>
            <sz val="9"/>
            <color indexed="81"/>
            <rFont val="Tahoma"/>
            <family val="2"/>
          </rPr>
          <t>u</t>
        </r>
      </text>
    </comment>
    <comment ref="H36" authorId="0">
      <text>
        <r>
          <rPr>
            <b/>
            <sz val="9"/>
            <color indexed="81"/>
            <rFont val="Tahoma"/>
            <family val="2"/>
          </rPr>
          <t>u</t>
        </r>
      </text>
    </comment>
    <comment ref="I36" authorId="0">
      <text>
        <r>
          <rPr>
            <b/>
            <sz val="9"/>
            <color indexed="81"/>
            <rFont val="Tahoma"/>
            <family val="2"/>
          </rPr>
          <t>u</t>
        </r>
      </text>
    </comment>
    <comment ref="J36" authorId="0">
      <text>
        <r>
          <rPr>
            <b/>
            <sz val="9"/>
            <color indexed="81"/>
            <rFont val="Tahoma"/>
            <family val="2"/>
          </rPr>
          <t>u</t>
        </r>
      </text>
    </comment>
    <comment ref="K36" authorId="0">
      <text>
        <r>
          <rPr>
            <b/>
            <sz val="9"/>
            <color indexed="81"/>
            <rFont val="Tahoma"/>
            <family val="2"/>
          </rPr>
          <t>u</t>
        </r>
      </text>
    </comment>
    <comment ref="L36" authorId="0">
      <text>
        <r>
          <rPr>
            <b/>
            <sz val="9"/>
            <color indexed="81"/>
            <rFont val="Tahoma"/>
            <family val="2"/>
          </rPr>
          <t>u</t>
        </r>
      </text>
    </comment>
    <comment ref="M36" authorId="0">
      <text>
        <r>
          <rPr>
            <b/>
            <sz val="9"/>
            <color indexed="81"/>
            <rFont val="Tahoma"/>
            <family val="2"/>
          </rPr>
          <t>bu</t>
        </r>
      </text>
    </comment>
    <comment ref="N36" authorId="0">
      <text>
        <r>
          <rPr>
            <b/>
            <sz val="9"/>
            <color indexed="81"/>
            <rFont val="Tahoma"/>
            <family val="2"/>
          </rPr>
          <t>u</t>
        </r>
      </text>
    </comment>
    <comment ref="O36" authorId="0">
      <text>
        <r>
          <rPr>
            <b/>
            <sz val="9"/>
            <color indexed="81"/>
            <rFont val="Tahoma"/>
            <family val="2"/>
          </rPr>
          <t>u</t>
        </r>
      </text>
    </comment>
    <comment ref="F37" authorId="0">
      <text>
        <r>
          <rPr>
            <b/>
            <sz val="9"/>
            <color indexed="81"/>
            <rFont val="Tahoma"/>
            <family val="2"/>
          </rPr>
          <t>b</t>
        </r>
      </text>
    </comment>
    <comment ref="M37" authorId="0">
      <text>
        <r>
          <rPr>
            <b/>
            <sz val="9"/>
            <color indexed="81"/>
            <rFont val="Tahoma"/>
            <family val="2"/>
          </rPr>
          <t>b</t>
        </r>
      </text>
    </comment>
    <comment ref="F45" authorId="0">
      <text>
        <r>
          <rPr>
            <b/>
            <sz val="9"/>
            <color indexed="81"/>
            <rFont val="Tahoma"/>
            <family val="2"/>
          </rPr>
          <t>b</t>
        </r>
      </text>
    </comment>
    <comment ref="M45" authorId="0">
      <text>
        <r>
          <rPr>
            <b/>
            <sz val="9"/>
            <color indexed="81"/>
            <rFont val="Tahoma"/>
            <family val="2"/>
          </rPr>
          <t>b</t>
        </r>
      </text>
    </comment>
    <comment ref="F46" authorId="0">
      <text>
        <r>
          <rPr>
            <b/>
            <sz val="9"/>
            <color indexed="81"/>
            <rFont val="Tahoma"/>
            <family val="2"/>
          </rPr>
          <t>b</t>
        </r>
      </text>
    </comment>
    <comment ref="H46" authorId="0">
      <text>
        <r>
          <rPr>
            <b/>
            <sz val="9"/>
            <color indexed="81"/>
            <rFont val="Tahoma"/>
            <family val="2"/>
          </rPr>
          <t>b</t>
        </r>
      </text>
    </comment>
    <comment ref="I46" authorId="0">
      <text>
        <r>
          <rPr>
            <b/>
            <sz val="9"/>
            <color indexed="81"/>
            <rFont val="Tahoma"/>
            <family val="2"/>
          </rPr>
          <t>b</t>
        </r>
      </text>
    </comment>
    <comment ref="M46" authorId="0">
      <text>
        <r>
          <rPr>
            <b/>
            <sz val="9"/>
            <color indexed="81"/>
            <rFont val="Tahoma"/>
            <family val="2"/>
          </rPr>
          <t>b</t>
        </r>
      </text>
    </comment>
    <comment ref="B47" authorId="0">
      <text>
        <r>
          <rPr>
            <b/>
            <sz val="9"/>
            <color indexed="81"/>
            <rFont val="Tahoma"/>
            <family val="2"/>
          </rPr>
          <t>bu</t>
        </r>
      </text>
    </comment>
    <comment ref="C47" authorId="0">
      <text>
        <r>
          <rPr>
            <b/>
            <sz val="9"/>
            <color indexed="81"/>
            <rFont val="Tahoma"/>
            <family val="2"/>
          </rPr>
          <t>u</t>
        </r>
      </text>
    </comment>
    <comment ref="D47" authorId="0">
      <text>
        <r>
          <rPr>
            <b/>
            <sz val="9"/>
            <color indexed="81"/>
            <rFont val="Tahoma"/>
            <family val="2"/>
          </rPr>
          <t>bu</t>
        </r>
      </text>
    </comment>
    <comment ref="E47" authorId="0">
      <text>
        <r>
          <rPr>
            <b/>
            <sz val="9"/>
            <color indexed="81"/>
            <rFont val="Tahoma"/>
            <family val="2"/>
          </rPr>
          <t>u</t>
        </r>
      </text>
    </comment>
    <comment ref="F47" authorId="0">
      <text>
        <r>
          <rPr>
            <b/>
            <sz val="9"/>
            <color indexed="81"/>
            <rFont val="Tahoma"/>
            <family val="2"/>
          </rPr>
          <t>bu</t>
        </r>
      </text>
    </comment>
    <comment ref="G47" authorId="0">
      <text>
        <r>
          <rPr>
            <b/>
            <sz val="9"/>
            <color indexed="81"/>
            <rFont val="Tahoma"/>
            <family val="2"/>
          </rPr>
          <t>u</t>
        </r>
      </text>
    </comment>
    <comment ref="H47" authorId="0">
      <text>
        <r>
          <rPr>
            <b/>
            <sz val="9"/>
            <color indexed="81"/>
            <rFont val="Tahoma"/>
            <family val="2"/>
          </rPr>
          <t>u</t>
        </r>
      </text>
    </comment>
    <comment ref="I47" authorId="0">
      <text>
        <r>
          <rPr>
            <b/>
            <sz val="9"/>
            <color indexed="81"/>
            <rFont val="Tahoma"/>
            <family val="2"/>
          </rPr>
          <t>u</t>
        </r>
      </text>
    </comment>
    <comment ref="J47" authorId="0">
      <text>
        <r>
          <rPr>
            <b/>
            <sz val="9"/>
            <color indexed="81"/>
            <rFont val="Tahoma"/>
            <family val="2"/>
          </rPr>
          <t>u</t>
        </r>
      </text>
    </comment>
    <comment ref="K47" authorId="0">
      <text>
        <r>
          <rPr>
            <b/>
            <sz val="9"/>
            <color indexed="81"/>
            <rFont val="Tahoma"/>
            <family val="2"/>
          </rPr>
          <t>u</t>
        </r>
      </text>
    </comment>
    <comment ref="L47" authorId="0">
      <text>
        <r>
          <rPr>
            <b/>
            <sz val="9"/>
            <color indexed="81"/>
            <rFont val="Tahoma"/>
            <family val="2"/>
          </rPr>
          <t>u</t>
        </r>
      </text>
    </comment>
    <comment ref="M47" authorId="0">
      <text>
        <r>
          <rPr>
            <b/>
            <sz val="9"/>
            <color indexed="81"/>
            <rFont val="Tahoma"/>
            <family val="2"/>
          </rPr>
          <t>bu</t>
        </r>
      </text>
    </comment>
    <comment ref="N47" authorId="0">
      <text>
        <r>
          <rPr>
            <b/>
            <sz val="9"/>
            <color indexed="81"/>
            <rFont val="Tahoma"/>
            <family val="2"/>
          </rPr>
          <t>u</t>
        </r>
      </text>
    </comment>
    <comment ref="O47" authorId="0">
      <text>
        <r>
          <rPr>
            <b/>
            <sz val="9"/>
            <color indexed="81"/>
            <rFont val="Tahoma"/>
            <family val="2"/>
          </rPr>
          <t>u</t>
        </r>
      </text>
    </comment>
    <comment ref="F48" authorId="0">
      <text>
        <r>
          <rPr>
            <b/>
            <sz val="9"/>
            <color indexed="81"/>
            <rFont val="Tahoma"/>
            <family val="2"/>
          </rPr>
          <t>b</t>
        </r>
      </text>
    </comment>
    <comment ref="M48" authorId="0">
      <text>
        <r>
          <rPr>
            <b/>
            <sz val="9"/>
            <color indexed="81"/>
            <rFont val="Tahoma"/>
            <family val="2"/>
          </rPr>
          <t>b</t>
        </r>
      </text>
    </comment>
  </commentList>
</comments>
</file>

<file path=xl/comments13.xml><?xml version="1.0" encoding="utf-8"?>
<comments xmlns="http://schemas.openxmlformats.org/spreadsheetml/2006/main">
  <authors>
    <author>Vladica</author>
  </authors>
  <commentList>
    <comment ref="F23" authorId="0">
      <text>
        <r>
          <rPr>
            <b/>
            <sz val="9"/>
            <color indexed="81"/>
            <rFont val="Tahoma"/>
            <family val="2"/>
          </rPr>
          <t>b</t>
        </r>
      </text>
    </comment>
    <comment ref="M23" authorId="0">
      <text>
        <r>
          <rPr>
            <b/>
            <sz val="9"/>
            <color indexed="81"/>
            <rFont val="Tahoma"/>
            <family val="2"/>
          </rPr>
          <t>b</t>
        </r>
      </text>
    </comment>
    <comment ref="F24" authorId="0">
      <text>
        <r>
          <rPr>
            <b/>
            <sz val="9"/>
            <color indexed="81"/>
            <rFont val="Tahoma"/>
            <family val="2"/>
          </rPr>
          <t>b</t>
        </r>
      </text>
    </comment>
    <comment ref="H24" authorId="0">
      <text>
        <r>
          <rPr>
            <b/>
            <sz val="9"/>
            <color indexed="81"/>
            <rFont val="Tahoma"/>
            <family val="2"/>
          </rPr>
          <t>b</t>
        </r>
      </text>
    </comment>
    <comment ref="I24" authorId="0">
      <text>
        <r>
          <rPr>
            <b/>
            <sz val="9"/>
            <color indexed="81"/>
            <rFont val="Tahoma"/>
            <family val="2"/>
          </rPr>
          <t>b</t>
        </r>
      </text>
    </comment>
    <comment ref="M24" authorId="0">
      <text>
        <r>
          <rPr>
            <b/>
            <sz val="9"/>
            <color indexed="81"/>
            <rFont val="Tahoma"/>
            <family val="2"/>
          </rPr>
          <t>b</t>
        </r>
      </text>
    </comment>
    <comment ref="B25" authorId="0">
      <text>
        <r>
          <rPr>
            <b/>
            <sz val="9"/>
            <color indexed="81"/>
            <rFont val="Tahoma"/>
            <family val="2"/>
          </rPr>
          <t>b</t>
        </r>
      </text>
    </comment>
    <comment ref="D25" authorId="0">
      <text>
        <r>
          <rPr>
            <b/>
            <sz val="9"/>
            <color indexed="81"/>
            <rFont val="Tahoma"/>
            <family val="2"/>
          </rPr>
          <t>b</t>
        </r>
      </text>
    </comment>
    <comment ref="F25" authorId="0">
      <text>
        <r>
          <rPr>
            <b/>
            <sz val="9"/>
            <color indexed="81"/>
            <rFont val="Tahoma"/>
            <family val="2"/>
          </rPr>
          <t>b</t>
        </r>
      </text>
    </comment>
    <comment ref="M25" authorId="0">
      <text>
        <r>
          <rPr>
            <b/>
            <sz val="9"/>
            <color indexed="81"/>
            <rFont val="Tahoma"/>
            <family val="2"/>
          </rPr>
          <t>b</t>
        </r>
      </text>
    </comment>
    <comment ref="F26" authorId="0">
      <text>
        <r>
          <rPr>
            <b/>
            <sz val="9"/>
            <color indexed="81"/>
            <rFont val="Tahoma"/>
            <family val="2"/>
          </rPr>
          <t>b</t>
        </r>
      </text>
    </comment>
    <comment ref="M26" authorId="0">
      <text>
        <r>
          <rPr>
            <b/>
            <sz val="9"/>
            <color indexed="81"/>
            <rFont val="Tahoma"/>
            <family val="2"/>
          </rPr>
          <t>b</t>
        </r>
      </text>
    </comment>
    <comment ref="F34" authorId="0">
      <text>
        <r>
          <rPr>
            <b/>
            <sz val="9"/>
            <color indexed="81"/>
            <rFont val="Tahoma"/>
            <family val="2"/>
          </rPr>
          <t>b</t>
        </r>
      </text>
    </comment>
    <comment ref="M34" authorId="0">
      <text>
        <r>
          <rPr>
            <b/>
            <sz val="9"/>
            <color indexed="81"/>
            <rFont val="Tahoma"/>
            <family val="2"/>
          </rPr>
          <t>b</t>
        </r>
      </text>
    </comment>
    <comment ref="F35" authorId="0">
      <text>
        <r>
          <rPr>
            <b/>
            <sz val="9"/>
            <color indexed="81"/>
            <rFont val="Tahoma"/>
            <family val="2"/>
          </rPr>
          <t>b</t>
        </r>
      </text>
    </comment>
    <comment ref="H35" authorId="0">
      <text>
        <r>
          <rPr>
            <b/>
            <sz val="9"/>
            <color indexed="81"/>
            <rFont val="Tahoma"/>
            <family val="2"/>
          </rPr>
          <t>b</t>
        </r>
      </text>
    </comment>
    <comment ref="I35" authorId="0">
      <text>
        <r>
          <rPr>
            <b/>
            <sz val="9"/>
            <color indexed="81"/>
            <rFont val="Tahoma"/>
            <family val="2"/>
          </rPr>
          <t>b</t>
        </r>
      </text>
    </comment>
    <comment ref="M35" authorId="0">
      <text>
        <r>
          <rPr>
            <b/>
            <sz val="9"/>
            <color indexed="81"/>
            <rFont val="Tahoma"/>
            <family val="2"/>
          </rPr>
          <t>b</t>
        </r>
      </text>
    </comment>
    <comment ref="B36" authorId="0">
      <text>
        <r>
          <rPr>
            <b/>
            <sz val="9"/>
            <color indexed="81"/>
            <rFont val="Tahoma"/>
            <family val="2"/>
          </rPr>
          <t>b</t>
        </r>
      </text>
    </comment>
    <comment ref="D36" authorId="0">
      <text>
        <r>
          <rPr>
            <b/>
            <sz val="9"/>
            <color indexed="81"/>
            <rFont val="Tahoma"/>
            <family val="2"/>
          </rPr>
          <t>b</t>
        </r>
      </text>
    </comment>
    <comment ref="F36" authorId="0">
      <text>
        <r>
          <rPr>
            <b/>
            <sz val="9"/>
            <color indexed="81"/>
            <rFont val="Tahoma"/>
            <family val="2"/>
          </rPr>
          <t>b</t>
        </r>
      </text>
    </comment>
    <comment ref="M36" authorId="0">
      <text>
        <r>
          <rPr>
            <b/>
            <sz val="9"/>
            <color indexed="81"/>
            <rFont val="Tahoma"/>
            <family val="2"/>
          </rPr>
          <t>b</t>
        </r>
      </text>
    </comment>
    <comment ref="F37" authorId="0">
      <text>
        <r>
          <rPr>
            <b/>
            <sz val="9"/>
            <color indexed="81"/>
            <rFont val="Tahoma"/>
            <family val="2"/>
          </rPr>
          <t>b</t>
        </r>
      </text>
    </comment>
    <comment ref="M37" authorId="0">
      <text>
        <r>
          <rPr>
            <b/>
            <sz val="9"/>
            <color indexed="81"/>
            <rFont val="Tahoma"/>
            <family val="2"/>
          </rPr>
          <t>b</t>
        </r>
      </text>
    </comment>
    <comment ref="F45" authorId="0">
      <text>
        <r>
          <rPr>
            <b/>
            <sz val="9"/>
            <color indexed="81"/>
            <rFont val="Tahoma"/>
            <family val="2"/>
          </rPr>
          <t>b</t>
        </r>
      </text>
    </comment>
    <comment ref="M45" authorId="0">
      <text>
        <r>
          <rPr>
            <b/>
            <sz val="9"/>
            <color indexed="81"/>
            <rFont val="Tahoma"/>
            <family val="2"/>
          </rPr>
          <t>b</t>
        </r>
      </text>
    </comment>
    <comment ref="F46" authorId="0">
      <text>
        <r>
          <rPr>
            <b/>
            <sz val="9"/>
            <color indexed="81"/>
            <rFont val="Tahoma"/>
            <family val="2"/>
          </rPr>
          <t>b</t>
        </r>
      </text>
    </comment>
    <comment ref="H46" authorId="0">
      <text>
        <r>
          <rPr>
            <b/>
            <sz val="9"/>
            <color indexed="81"/>
            <rFont val="Tahoma"/>
            <family val="2"/>
          </rPr>
          <t>b</t>
        </r>
      </text>
    </comment>
    <comment ref="I46" authorId="0">
      <text>
        <r>
          <rPr>
            <b/>
            <sz val="9"/>
            <color indexed="81"/>
            <rFont val="Tahoma"/>
            <family val="2"/>
          </rPr>
          <t>b</t>
        </r>
      </text>
    </comment>
    <comment ref="M46" authorId="0">
      <text>
        <r>
          <rPr>
            <b/>
            <sz val="9"/>
            <color indexed="81"/>
            <rFont val="Tahoma"/>
            <family val="2"/>
          </rPr>
          <t>b</t>
        </r>
      </text>
    </comment>
    <comment ref="B47" authorId="0">
      <text>
        <r>
          <rPr>
            <b/>
            <sz val="9"/>
            <color indexed="81"/>
            <rFont val="Tahoma"/>
            <family val="2"/>
          </rPr>
          <t>b</t>
        </r>
      </text>
    </comment>
    <comment ref="D47" authorId="0">
      <text>
        <r>
          <rPr>
            <b/>
            <sz val="9"/>
            <color indexed="81"/>
            <rFont val="Tahoma"/>
            <family val="2"/>
          </rPr>
          <t>b</t>
        </r>
      </text>
    </comment>
    <comment ref="F47" authorId="0">
      <text>
        <r>
          <rPr>
            <b/>
            <sz val="9"/>
            <color indexed="81"/>
            <rFont val="Tahoma"/>
            <family val="2"/>
          </rPr>
          <t>b</t>
        </r>
      </text>
    </comment>
    <comment ref="M47" authorId="0">
      <text>
        <r>
          <rPr>
            <b/>
            <sz val="9"/>
            <color indexed="81"/>
            <rFont val="Tahoma"/>
            <family val="2"/>
          </rPr>
          <t>b</t>
        </r>
      </text>
    </comment>
    <comment ref="F48" authorId="0">
      <text>
        <r>
          <rPr>
            <b/>
            <sz val="9"/>
            <color indexed="81"/>
            <rFont val="Tahoma"/>
            <family val="2"/>
          </rPr>
          <t>b</t>
        </r>
      </text>
    </comment>
    <comment ref="M48" authorId="0">
      <text>
        <r>
          <rPr>
            <b/>
            <sz val="9"/>
            <color indexed="81"/>
            <rFont val="Tahoma"/>
            <family val="2"/>
          </rPr>
          <t>b</t>
        </r>
      </text>
    </comment>
  </commentList>
</comments>
</file>

<file path=xl/comments14.xml><?xml version="1.0" encoding="utf-8"?>
<comments xmlns="http://schemas.openxmlformats.org/spreadsheetml/2006/main">
  <authors>
    <author>Vladica</author>
  </authors>
  <commentList>
    <comment ref="D23" authorId="0">
      <text>
        <r>
          <rPr>
            <b/>
            <sz val="9"/>
            <color indexed="81"/>
            <rFont val="Tahoma"/>
            <family val="2"/>
          </rPr>
          <t>d</t>
        </r>
      </text>
    </comment>
    <comment ref="E23" authorId="0">
      <text>
        <r>
          <rPr>
            <b/>
            <sz val="9"/>
            <color indexed="81"/>
            <rFont val="Tahoma"/>
            <family val="2"/>
          </rPr>
          <t>d</t>
        </r>
      </text>
    </comment>
    <comment ref="F23" authorId="0">
      <text>
        <r>
          <rPr>
            <b/>
            <sz val="9"/>
            <color indexed="81"/>
            <rFont val="Tahoma"/>
            <family val="2"/>
          </rPr>
          <t>d</t>
        </r>
      </text>
    </comment>
    <comment ref="I23" authorId="0">
      <text>
        <r>
          <rPr>
            <b/>
            <sz val="9"/>
            <color indexed="81"/>
            <rFont val="Tahoma"/>
            <family val="2"/>
          </rPr>
          <t>d</t>
        </r>
      </text>
    </comment>
    <comment ref="J23" authorId="0">
      <text>
        <r>
          <rPr>
            <b/>
            <sz val="9"/>
            <color indexed="81"/>
            <rFont val="Tahoma"/>
            <family val="2"/>
          </rPr>
          <t>d</t>
        </r>
      </text>
    </comment>
    <comment ref="K23" authorId="0">
      <text>
        <r>
          <rPr>
            <b/>
            <sz val="9"/>
            <color indexed="81"/>
            <rFont val="Tahoma"/>
            <family val="2"/>
          </rPr>
          <t>d</t>
        </r>
      </text>
    </comment>
    <comment ref="D34" authorId="0">
      <text>
        <r>
          <rPr>
            <b/>
            <sz val="9"/>
            <color indexed="81"/>
            <rFont val="Tahoma"/>
            <family val="2"/>
          </rPr>
          <t>d</t>
        </r>
      </text>
    </comment>
    <comment ref="E34" authorId="0">
      <text>
        <r>
          <rPr>
            <b/>
            <sz val="9"/>
            <color indexed="81"/>
            <rFont val="Tahoma"/>
            <family val="2"/>
          </rPr>
          <t>d</t>
        </r>
      </text>
    </comment>
    <comment ref="F34" authorId="0">
      <text>
        <r>
          <rPr>
            <b/>
            <sz val="9"/>
            <color indexed="81"/>
            <rFont val="Tahoma"/>
            <family val="2"/>
          </rPr>
          <t>d</t>
        </r>
      </text>
    </comment>
    <comment ref="G34" authorId="0">
      <text>
        <r>
          <rPr>
            <b/>
            <sz val="9"/>
            <color indexed="81"/>
            <rFont val="Tahoma"/>
            <family val="2"/>
          </rPr>
          <t>d</t>
        </r>
      </text>
    </comment>
    <comment ref="I34" authorId="0">
      <text>
        <r>
          <rPr>
            <b/>
            <sz val="9"/>
            <color indexed="81"/>
            <rFont val="Tahoma"/>
            <family val="2"/>
          </rPr>
          <t>d</t>
        </r>
      </text>
    </comment>
    <comment ref="J34" authorId="0">
      <text>
        <r>
          <rPr>
            <b/>
            <sz val="9"/>
            <color indexed="81"/>
            <rFont val="Tahoma"/>
            <family val="2"/>
          </rPr>
          <t>d</t>
        </r>
      </text>
    </comment>
    <comment ref="K34" authorId="0">
      <text>
        <r>
          <rPr>
            <b/>
            <sz val="9"/>
            <color indexed="81"/>
            <rFont val="Tahoma"/>
            <family val="2"/>
          </rPr>
          <t>d</t>
        </r>
      </text>
    </comment>
    <comment ref="D45" authorId="0">
      <text>
        <r>
          <rPr>
            <b/>
            <sz val="9"/>
            <color indexed="81"/>
            <rFont val="Tahoma"/>
            <family val="2"/>
          </rPr>
          <t>d</t>
        </r>
      </text>
    </comment>
    <comment ref="E45" authorId="0">
      <text>
        <r>
          <rPr>
            <b/>
            <sz val="9"/>
            <color indexed="81"/>
            <rFont val="Tahoma"/>
            <family val="2"/>
          </rPr>
          <t>d</t>
        </r>
      </text>
    </comment>
    <comment ref="F45" authorId="0">
      <text>
        <r>
          <rPr>
            <b/>
            <sz val="9"/>
            <color indexed="81"/>
            <rFont val="Tahoma"/>
            <family val="2"/>
          </rPr>
          <t>d</t>
        </r>
      </text>
    </comment>
    <comment ref="G45" authorId="0">
      <text>
        <r>
          <rPr>
            <b/>
            <sz val="9"/>
            <color indexed="81"/>
            <rFont val="Tahoma"/>
            <family val="2"/>
          </rPr>
          <t>d</t>
        </r>
      </text>
    </comment>
    <comment ref="I45" authorId="0">
      <text>
        <r>
          <rPr>
            <b/>
            <sz val="9"/>
            <color indexed="81"/>
            <rFont val="Tahoma"/>
            <family val="2"/>
          </rPr>
          <t>d</t>
        </r>
      </text>
    </comment>
    <comment ref="J45" authorId="0">
      <text>
        <r>
          <rPr>
            <b/>
            <sz val="9"/>
            <color indexed="81"/>
            <rFont val="Tahoma"/>
            <family val="2"/>
          </rPr>
          <t>d</t>
        </r>
      </text>
    </comment>
    <comment ref="K45" authorId="0">
      <text>
        <r>
          <rPr>
            <b/>
            <sz val="9"/>
            <color indexed="81"/>
            <rFont val="Tahoma"/>
            <family val="2"/>
          </rPr>
          <t>d</t>
        </r>
      </text>
    </comment>
  </commentList>
</comments>
</file>

<file path=xl/comments15.xml><?xml version="1.0" encoding="utf-8"?>
<comments xmlns="http://schemas.openxmlformats.org/spreadsheetml/2006/main">
  <authors>
    <author>Vladica</author>
  </authors>
  <commentList>
    <comment ref="D23" authorId="0">
      <text>
        <r>
          <rPr>
            <b/>
            <sz val="9"/>
            <color indexed="81"/>
            <rFont val="Tahoma"/>
            <family val="2"/>
          </rPr>
          <t>b</t>
        </r>
      </text>
    </comment>
    <comment ref="D24" authorId="0">
      <text>
        <r>
          <rPr>
            <b/>
            <sz val="9"/>
            <color indexed="81"/>
            <rFont val="Tahoma"/>
            <family val="2"/>
          </rPr>
          <t>b</t>
        </r>
      </text>
    </comment>
    <comment ref="D25" authorId="0">
      <text>
        <r>
          <rPr>
            <b/>
            <sz val="9"/>
            <color indexed="81"/>
            <rFont val="Tahoma"/>
            <family val="2"/>
          </rPr>
          <t>b</t>
        </r>
      </text>
    </comment>
    <comment ref="D26" authorId="0">
      <text>
        <r>
          <rPr>
            <b/>
            <sz val="9"/>
            <color indexed="81"/>
            <rFont val="Tahoma"/>
            <family val="2"/>
          </rPr>
          <t>b</t>
        </r>
      </text>
    </comment>
  </commentList>
</comments>
</file>

<file path=xl/comments16.xml><?xml version="1.0" encoding="utf-8"?>
<comments xmlns="http://schemas.openxmlformats.org/spreadsheetml/2006/main">
  <authors>
    <author>Vladica</author>
  </authors>
  <commentList>
    <comment ref="E23" authorId="0">
      <text>
        <r>
          <rPr>
            <b/>
            <sz val="9"/>
            <color indexed="81"/>
            <rFont val="Tahoma"/>
            <family val="2"/>
          </rPr>
          <t>b</t>
        </r>
      </text>
    </comment>
    <comment ref="M23" authorId="0">
      <text>
        <r>
          <rPr>
            <b/>
            <sz val="9"/>
            <color indexed="81"/>
            <rFont val="Tahoma"/>
            <family val="2"/>
          </rPr>
          <t>b</t>
        </r>
      </text>
    </comment>
    <comment ref="H24" authorId="0">
      <text>
        <r>
          <rPr>
            <b/>
            <sz val="9"/>
            <color indexed="81"/>
            <rFont val="Tahoma"/>
            <family val="2"/>
          </rPr>
          <t>b</t>
        </r>
      </text>
    </comment>
    <comment ref="I24" authorId="0">
      <text>
        <r>
          <rPr>
            <b/>
            <sz val="9"/>
            <color indexed="81"/>
            <rFont val="Tahoma"/>
            <family val="2"/>
          </rPr>
          <t>b</t>
        </r>
      </text>
    </comment>
    <comment ref="M24" authorId="0">
      <text>
        <r>
          <rPr>
            <b/>
            <sz val="9"/>
            <color indexed="81"/>
            <rFont val="Tahoma"/>
            <family val="2"/>
          </rPr>
          <t>b</t>
        </r>
      </text>
    </comment>
    <comment ref="D25" authorId="0">
      <text>
        <r>
          <rPr>
            <b/>
            <sz val="9"/>
            <color indexed="81"/>
            <rFont val="Tahoma"/>
            <family val="2"/>
          </rPr>
          <t>b</t>
        </r>
      </text>
    </comment>
    <comment ref="M25" authorId="0">
      <text>
        <r>
          <rPr>
            <b/>
            <sz val="9"/>
            <color indexed="81"/>
            <rFont val="Tahoma"/>
            <family val="2"/>
          </rPr>
          <t>b</t>
        </r>
      </text>
    </comment>
    <comment ref="F26" authorId="0">
      <text>
        <r>
          <rPr>
            <b/>
            <sz val="9"/>
            <color indexed="81"/>
            <rFont val="Tahoma"/>
            <family val="2"/>
          </rPr>
          <t>b</t>
        </r>
      </text>
    </comment>
    <comment ref="M26" authorId="0">
      <text>
        <r>
          <rPr>
            <b/>
            <sz val="9"/>
            <color indexed="81"/>
            <rFont val="Tahoma"/>
            <family val="2"/>
          </rPr>
          <t>b</t>
        </r>
      </text>
    </comment>
    <comment ref="E34" authorId="0">
      <text>
        <r>
          <rPr>
            <b/>
            <sz val="9"/>
            <color indexed="81"/>
            <rFont val="Tahoma"/>
            <family val="2"/>
          </rPr>
          <t>b</t>
        </r>
      </text>
    </comment>
    <comment ref="M34" authorId="0">
      <text>
        <r>
          <rPr>
            <b/>
            <sz val="9"/>
            <color indexed="81"/>
            <rFont val="Tahoma"/>
            <family val="2"/>
          </rPr>
          <t>b</t>
        </r>
      </text>
    </comment>
    <comment ref="H35" authorId="0">
      <text>
        <r>
          <rPr>
            <b/>
            <sz val="9"/>
            <color indexed="81"/>
            <rFont val="Tahoma"/>
            <family val="2"/>
          </rPr>
          <t>b</t>
        </r>
      </text>
    </comment>
    <comment ref="I35" authorId="0">
      <text>
        <r>
          <rPr>
            <b/>
            <sz val="9"/>
            <color indexed="81"/>
            <rFont val="Tahoma"/>
            <family val="2"/>
          </rPr>
          <t>b</t>
        </r>
      </text>
    </comment>
    <comment ref="M35" authorId="0">
      <text>
        <r>
          <rPr>
            <b/>
            <sz val="9"/>
            <color indexed="81"/>
            <rFont val="Tahoma"/>
            <family val="2"/>
          </rPr>
          <t>b</t>
        </r>
      </text>
    </comment>
    <comment ref="D36" authorId="0">
      <text>
        <r>
          <rPr>
            <b/>
            <sz val="9"/>
            <color indexed="81"/>
            <rFont val="Tahoma"/>
            <family val="2"/>
          </rPr>
          <t>b</t>
        </r>
      </text>
    </comment>
    <comment ref="M36" authorId="0">
      <text>
        <r>
          <rPr>
            <b/>
            <sz val="9"/>
            <color indexed="81"/>
            <rFont val="Tahoma"/>
            <family val="2"/>
          </rPr>
          <t>b</t>
        </r>
      </text>
    </comment>
    <comment ref="F37" authorId="0">
      <text>
        <r>
          <rPr>
            <b/>
            <sz val="9"/>
            <color indexed="81"/>
            <rFont val="Tahoma"/>
            <family val="2"/>
          </rPr>
          <t>b</t>
        </r>
      </text>
    </comment>
    <comment ref="M37" authorId="0">
      <text>
        <r>
          <rPr>
            <b/>
            <sz val="9"/>
            <color indexed="81"/>
            <rFont val="Tahoma"/>
            <family val="2"/>
          </rPr>
          <t>b</t>
        </r>
      </text>
    </comment>
    <comment ref="E45" authorId="0">
      <text>
        <r>
          <rPr>
            <b/>
            <sz val="9"/>
            <color indexed="81"/>
            <rFont val="Tahoma"/>
            <family val="2"/>
          </rPr>
          <t>b</t>
        </r>
      </text>
    </comment>
    <comment ref="M45" authorId="0">
      <text>
        <r>
          <rPr>
            <b/>
            <sz val="9"/>
            <color indexed="81"/>
            <rFont val="Tahoma"/>
            <family val="2"/>
          </rPr>
          <t>b</t>
        </r>
      </text>
    </comment>
    <comment ref="H46" authorId="0">
      <text>
        <r>
          <rPr>
            <b/>
            <sz val="9"/>
            <color indexed="81"/>
            <rFont val="Tahoma"/>
            <family val="2"/>
          </rPr>
          <t>b</t>
        </r>
      </text>
    </comment>
    <comment ref="I46" authorId="0">
      <text>
        <r>
          <rPr>
            <b/>
            <sz val="9"/>
            <color indexed="81"/>
            <rFont val="Tahoma"/>
            <family val="2"/>
          </rPr>
          <t>b</t>
        </r>
      </text>
    </comment>
    <comment ref="M46" authorId="0">
      <text>
        <r>
          <rPr>
            <b/>
            <sz val="9"/>
            <color indexed="81"/>
            <rFont val="Tahoma"/>
            <family val="2"/>
          </rPr>
          <t>b</t>
        </r>
      </text>
    </comment>
    <comment ref="D47" authorId="0">
      <text>
        <r>
          <rPr>
            <b/>
            <sz val="9"/>
            <color indexed="81"/>
            <rFont val="Tahoma"/>
            <family val="2"/>
          </rPr>
          <t>b</t>
        </r>
      </text>
    </comment>
    <comment ref="M47" authorId="0">
      <text>
        <r>
          <rPr>
            <b/>
            <sz val="9"/>
            <color indexed="81"/>
            <rFont val="Tahoma"/>
            <family val="2"/>
          </rPr>
          <t>b</t>
        </r>
      </text>
    </comment>
    <comment ref="F48" authorId="0">
      <text>
        <r>
          <rPr>
            <b/>
            <sz val="9"/>
            <color indexed="81"/>
            <rFont val="Tahoma"/>
            <family val="2"/>
          </rPr>
          <t>b</t>
        </r>
      </text>
    </comment>
    <comment ref="M48" authorId="0">
      <text>
        <r>
          <rPr>
            <b/>
            <sz val="9"/>
            <color indexed="81"/>
            <rFont val="Tahoma"/>
            <family val="2"/>
          </rPr>
          <t>b</t>
        </r>
      </text>
    </comment>
  </commentList>
</comments>
</file>

<file path=xl/comments17.xml><?xml version="1.0" encoding="utf-8"?>
<comments xmlns="http://schemas.openxmlformats.org/spreadsheetml/2006/main">
  <authors>
    <author>Vladica</author>
  </authors>
  <commentList>
    <comment ref="O24" authorId="0">
      <text>
        <r>
          <rPr>
            <b/>
            <sz val="9"/>
            <color indexed="81"/>
            <rFont val="Tahoma"/>
            <family val="2"/>
          </rPr>
          <t>p</t>
        </r>
      </text>
    </comment>
    <comment ref="O25" authorId="0">
      <text>
        <r>
          <rPr>
            <b/>
            <sz val="9"/>
            <color indexed="81"/>
            <rFont val="Tahoma"/>
            <family val="2"/>
          </rPr>
          <t>p</t>
        </r>
      </text>
    </comment>
    <comment ref="O26" authorId="0">
      <text>
        <r>
          <rPr>
            <b/>
            <sz val="9"/>
            <color indexed="81"/>
            <rFont val="Tahoma"/>
            <family val="2"/>
          </rPr>
          <t>p</t>
        </r>
      </text>
    </comment>
  </commentList>
</comments>
</file>

<file path=xl/comments18.xml><?xml version="1.0" encoding="utf-8"?>
<comments xmlns="http://schemas.openxmlformats.org/spreadsheetml/2006/main">
  <authors>
    <author>Vladica</author>
  </authors>
  <commentList>
    <comment ref="H24" authorId="0">
      <text>
        <r>
          <rPr>
            <b/>
            <sz val="9"/>
            <color indexed="81"/>
            <rFont val="Tahoma"/>
            <family val="2"/>
          </rPr>
          <t>b</t>
        </r>
      </text>
    </comment>
    <comment ref="I24" authorId="0">
      <text>
        <r>
          <rPr>
            <b/>
            <sz val="9"/>
            <color indexed="81"/>
            <rFont val="Tahoma"/>
            <family val="2"/>
          </rPr>
          <t>b</t>
        </r>
      </text>
    </comment>
    <comment ref="O24" authorId="0">
      <text>
        <r>
          <rPr>
            <b/>
            <sz val="9"/>
            <color indexed="81"/>
            <rFont val="Tahoma"/>
            <family val="2"/>
          </rPr>
          <t>b</t>
        </r>
      </text>
    </comment>
    <comment ref="D25" authorId="0">
      <text>
        <r>
          <rPr>
            <b/>
            <sz val="9"/>
            <color indexed="81"/>
            <rFont val="Tahoma"/>
            <family val="2"/>
          </rPr>
          <t>b</t>
        </r>
      </text>
    </comment>
    <comment ref="H35" authorId="0">
      <text>
        <r>
          <rPr>
            <b/>
            <sz val="9"/>
            <color indexed="81"/>
            <rFont val="Tahoma"/>
            <family val="2"/>
          </rPr>
          <t>b</t>
        </r>
      </text>
    </comment>
    <comment ref="I35" authorId="0">
      <text>
        <r>
          <rPr>
            <b/>
            <sz val="9"/>
            <color indexed="81"/>
            <rFont val="Tahoma"/>
            <family val="2"/>
          </rPr>
          <t>b</t>
        </r>
      </text>
    </comment>
    <comment ref="O35" authorId="0">
      <text>
        <r>
          <rPr>
            <b/>
            <sz val="9"/>
            <color indexed="81"/>
            <rFont val="Tahoma"/>
            <family val="2"/>
          </rPr>
          <t>b</t>
        </r>
      </text>
    </comment>
    <comment ref="D36" authorId="0">
      <text>
        <r>
          <rPr>
            <b/>
            <sz val="9"/>
            <color indexed="81"/>
            <rFont val="Tahoma"/>
            <family val="2"/>
          </rPr>
          <t>b</t>
        </r>
      </text>
    </comment>
    <comment ref="H46" authorId="0">
      <text>
        <r>
          <rPr>
            <b/>
            <sz val="9"/>
            <color indexed="81"/>
            <rFont val="Tahoma"/>
            <family val="2"/>
          </rPr>
          <t>b</t>
        </r>
      </text>
    </comment>
    <comment ref="I46" authorId="0">
      <text>
        <r>
          <rPr>
            <b/>
            <sz val="9"/>
            <color indexed="81"/>
            <rFont val="Tahoma"/>
            <family val="2"/>
          </rPr>
          <t>b</t>
        </r>
      </text>
    </comment>
    <comment ref="O46" authorId="0">
      <text>
        <r>
          <rPr>
            <b/>
            <sz val="9"/>
            <color indexed="81"/>
            <rFont val="Tahoma"/>
            <family val="2"/>
          </rPr>
          <t>b</t>
        </r>
      </text>
    </comment>
    <comment ref="D47" authorId="0">
      <text>
        <r>
          <rPr>
            <b/>
            <sz val="9"/>
            <color indexed="81"/>
            <rFont val="Tahoma"/>
            <family val="2"/>
          </rPr>
          <t>b</t>
        </r>
      </text>
    </comment>
    <comment ref="H57" authorId="0">
      <text>
        <r>
          <rPr>
            <b/>
            <sz val="9"/>
            <color indexed="81"/>
            <rFont val="Tahoma"/>
            <family val="2"/>
          </rPr>
          <t>b</t>
        </r>
      </text>
    </comment>
    <comment ref="I57" authorId="0">
      <text>
        <r>
          <rPr>
            <b/>
            <sz val="9"/>
            <color indexed="81"/>
            <rFont val="Tahoma"/>
            <family val="2"/>
          </rPr>
          <t>b</t>
        </r>
      </text>
    </comment>
    <comment ref="O57" authorId="0">
      <text>
        <r>
          <rPr>
            <b/>
            <sz val="9"/>
            <color indexed="81"/>
            <rFont val="Tahoma"/>
            <family val="2"/>
          </rPr>
          <t>b</t>
        </r>
      </text>
    </comment>
    <comment ref="D58" authorId="0">
      <text>
        <r>
          <rPr>
            <b/>
            <sz val="9"/>
            <color indexed="81"/>
            <rFont val="Tahoma"/>
            <family val="2"/>
          </rPr>
          <t>b</t>
        </r>
      </text>
    </comment>
    <comment ref="K58" authorId="0">
      <text>
        <r>
          <rPr>
            <b/>
            <sz val="9"/>
            <color indexed="81"/>
            <rFont val="Tahoma"/>
            <family val="2"/>
          </rPr>
          <t>u</t>
        </r>
      </text>
    </comment>
    <comment ref="L58" authorId="0">
      <text>
        <r>
          <rPr>
            <b/>
            <sz val="9"/>
            <color indexed="81"/>
            <rFont val="Tahoma"/>
            <family val="2"/>
          </rPr>
          <t>u</t>
        </r>
      </text>
    </comment>
    <comment ref="O58" authorId="0">
      <text>
        <r>
          <rPr>
            <b/>
            <sz val="9"/>
            <color indexed="81"/>
            <rFont val="Tahoma"/>
            <family val="2"/>
          </rPr>
          <t>u</t>
        </r>
      </text>
    </comment>
  </commentList>
</comments>
</file>

<file path=xl/comments19.xml><?xml version="1.0" encoding="utf-8"?>
<comments xmlns="http://schemas.openxmlformats.org/spreadsheetml/2006/main">
  <authors>
    <author>Vladica</author>
  </authors>
  <commentList>
    <comment ref="M23" authorId="0">
      <text>
        <r>
          <rPr>
            <b/>
            <sz val="9"/>
            <color indexed="81"/>
            <rFont val="Tahoma"/>
            <family val="2"/>
          </rPr>
          <t>b</t>
        </r>
      </text>
    </comment>
    <comment ref="D24" authorId="0">
      <text>
        <r>
          <rPr>
            <b/>
            <sz val="9"/>
            <color indexed="81"/>
            <rFont val="Tahoma"/>
            <family val="2"/>
          </rPr>
          <t>u</t>
        </r>
      </text>
    </comment>
    <comment ref="H24" authorId="0">
      <text>
        <r>
          <rPr>
            <b/>
            <sz val="9"/>
            <color indexed="81"/>
            <rFont val="Tahoma"/>
            <family val="2"/>
          </rPr>
          <t>b</t>
        </r>
      </text>
    </comment>
    <comment ref="I24" authorId="0">
      <text>
        <r>
          <rPr>
            <b/>
            <sz val="9"/>
            <color indexed="81"/>
            <rFont val="Tahoma"/>
            <family val="2"/>
          </rPr>
          <t>b</t>
        </r>
      </text>
    </comment>
    <comment ref="M24" authorId="0">
      <text>
        <r>
          <rPr>
            <b/>
            <sz val="9"/>
            <color indexed="81"/>
            <rFont val="Tahoma"/>
            <family val="2"/>
          </rPr>
          <t>b</t>
        </r>
      </text>
    </comment>
    <comment ref="O24" authorId="0">
      <text>
        <r>
          <rPr>
            <b/>
            <sz val="9"/>
            <color indexed="81"/>
            <rFont val="Tahoma"/>
            <family val="2"/>
          </rPr>
          <t>bu</t>
        </r>
      </text>
    </comment>
    <comment ref="B25" authorId="0">
      <text>
        <r>
          <rPr>
            <b/>
            <sz val="9"/>
            <color indexed="81"/>
            <rFont val="Tahoma"/>
            <family val="2"/>
          </rPr>
          <t>u</t>
        </r>
      </text>
    </comment>
    <comment ref="D25" authorId="0">
      <text>
        <r>
          <rPr>
            <b/>
            <sz val="9"/>
            <color indexed="81"/>
            <rFont val="Tahoma"/>
            <family val="2"/>
          </rPr>
          <t>b</t>
        </r>
      </text>
    </comment>
    <comment ref="K25" authorId="0">
      <text>
        <r>
          <rPr>
            <b/>
            <sz val="9"/>
            <color indexed="81"/>
            <rFont val="Tahoma"/>
            <family val="2"/>
          </rPr>
          <t>u</t>
        </r>
      </text>
    </comment>
    <comment ref="L25" authorId="0">
      <text>
        <r>
          <rPr>
            <b/>
            <sz val="9"/>
            <color indexed="81"/>
            <rFont val="Tahoma"/>
            <family val="2"/>
          </rPr>
          <t>u</t>
        </r>
      </text>
    </comment>
    <comment ref="M25" authorId="0">
      <text>
        <r>
          <rPr>
            <b/>
            <sz val="9"/>
            <color indexed="81"/>
            <rFont val="Tahoma"/>
            <family val="2"/>
          </rPr>
          <t>bu</t>
        </r>
      </text>
    </comment>
    <comment ref="N25" authorId="0">
      <text>
        <r>
          <rPr>
            <b/>
            <sz val="9"/>
            <color indexed="81"/>
            <rFont val="Tahoma"/>
            <family val="2"/>
          </rPr>
          <t>u</t>
        </r>
      </text>
    </comment>
    <comment ref="O25" authorId="0">
      <text>
        <r>
          <rPr>
            <b/>
            <sz val="9"/>
            <color indexed="81"/>
            <rFont val="Tahoma"/>
            <family val="2"/>
          </rPr>
          <t>u</t>
        </r>
      </text>
    </comment>
    <comment ref="F26" authorId="0">
      <text>
        <r>
          <rPr>
            <b/>
            <sz val="9"/>
            <color indexed="81"/>
            <rFont val="Tahoma"/>
            <family val="2"/>
          </rPr>
          <t>b</t>
        </r>
      </text>
    </comment>
    <comment ref="M26" authorId="0">
      <text>
        <r>
          <rPr>
            <b/>
            <sz val="9"/>
            <color indexed="81"/>
            <rFont val="Tahoma"/>
            <family val="2"/>
          </rPr>
          <t>b</t>
        </r>
      </text>
    </comment>
    <comment ref="M34" authorId="0">
      <text>
        <r>
          <rPr>
            <b/>
            <sz val="9"/>
            <color indexed="81"/>
            <rFont val="Tahoma"/>
            <family val="2"/>
          </rPr>
          <t>b</t>
        </r>
      </text>
    </comment>
    <comment ref="F37" authorId="0">
      <text>
        <r>
          <rPr>
            <b/>
            <sz val="9"/>
            <color indexed="81"/>
            <rFont val="Tahoma"/>
            <family val="2"/>
          </rPr>
          <t>bu</t>
        </r>
      </text>
    </comment>
    <comment ref="G37" authorId="0">
      <text>
        <r>
          <rPr>
            <b/>
            <sz val="9"/>
            <color indexed="81"/>
            <rFont val="Tahoma"/>
            <family val="2"/>
          </rPr>
          <t>u</t>
        </r>
      </text>
    </comment>
    <comment ref="H37" authorId="0">
      <text>
        <r>
          <rPr>
            <b/>
            <sz val="9"/>
            <color indexed="81"/>
            <rFont val="Tahoma"/>
            <family val="2"/>
          </rPr>
          <t>u</t>
        </r>
      </text>
    </comment>
    <comment ref="I37" authorId="0">
      <text>
        <r>
          <rPr>
            <b/>
            <sz val="9"/>
            <color indexed="81"/>
            <rFont val="Tahoma"/>
            <family val="2"/>
          </rPr>
          <t>u</t>
        </r>
      </text>
    </comment>
    <comment ref="J37" authorId="0">
      <text>
        <r>
          <rPr>
            <b/>
            <sz val="9"/>
            <color indexed="81"/>
            <rFont val="Tahoma"/>
            <family val="2"/>
          </rPr>
          <t>u</t>
        </r>
      </text>
    </comment>
    <comment ref="K37" authorId="0">
      <text>
        <r>
          <rPr>
            <b/>
            <sz val="9"/>
            <color indexed="81"/>
            <rFont val="Tahoma"/>
            <family val="2"/>
          </rPr>
          <t>u</t>
        </r>
      </text>
    </comment>
    <comment ref="L37" authorId="0">
      <text>
        <r>
          <rPr>
            <b/>
            <sz val="9"/>
            <color indexed="81"/>
            <rFont val="Tahoma"/>
            <family val="2"/>
          </rPr>
          <t>u</t>
        </r>
      </text>
    </comment>
    <comment ref="M37" authorId="0">
      <text>
        <r>
          <rPr>
            <b/>
            <sz val="9"/>
            <color indexed="81"/>
            <rFont val="Tahoma"/>
            <family val="2"/>
          </rPr>
          <t>bu</t>
        </r>
      </text>
    </comment>
    <comment ref="N37" authorId="0">
      <text>
        <r>
          <rPr>
            <b/>
            <sz val="9"/>
            <color indexed="81"/>
            <rFont val="Tahoma"/>
            <family val="2"/>
          </rPr>
          <t>u</t>
        </r>
      </text>
    </comment>
    <comment ref="O37" authorId="0">
      <text>
        <r>
          <rPr>
            <b/>
            <sz val="9"/>
            <color indexed="81"/>
            <rFont val="Tahoma"/>
            <family val="2"/>
          </rPr>
          <t>u</t>
        </r>
      </text>
    </comment>
    <comment ref="M45" authorId="0">
      <text>
        <r>
          <rPr>
            <b/>
            <sz val="9"/>
            <color indexed="81"/>
            <rFont val="Tahoma"/>
            <family val="2"/>
          </rPr>
          <t>b</t>
        </r>
      </text>
    </comment>
    <comment ref="D46" authorId="0">
      <text>
        <r>
          <rPr>
            <b/>
            <sz val="9"/>
            <color indexed="81"/>
            <rFont val="Tahoma"/>
            <family val="2"/>
          </rPr>
          <t>u</t>
        </r>
      </text>
    </comment>
    <comment ref="G46" authorId="0">
      <text>
        <r>
          <rPr>
            <b/>
            <sz val="9"/>
            <color indexed="81"/>
            <rFont val="Tahoma"/>
            <family val="2"/>
          </rPr>
          <t>u</t>
        </r>
      </text>
    </comment>
    <comment ref="H46" authorId="0">
      <text>
        <r>
          <rPr>
            <b/>
            <sz val="9"/>
            <color indexed="81"/>
            <rFont val="Tahoma"/>
            <family val="2"/>
          </rPr>
          <t>b</t>
        </r>
      </text>
    </comment>
    <comment ref="I46" authorId="0">
      <text>
        <r>
          <rPr>
            <b/>
            <sz val="9"/>
            <color indexed="81"/>
            <rFont val="Tahoma"/>
            <family val="2"/>
          </rPr>
          <t>b</t>
        </r>
      </text>
    </comment>
    <comment ref="M46" authorId="0">
      <text>
        <r>
          <rPr>
            <b/>
            <sz val="9"/>
            <color indexed="81"/>
            <rFont val="Tahoma"/>
            <family val="2"/>
          </rPr>
          <t>bu</t>
        </r>
      </text>
    </comment>
    <comment ref="O46" authorId="0">
      <text>
        <r>
          <rPr>
            <b/>
            <sz val="9"/>
            <color indexed="81"/>
            <rFont val="Tahoma"/>
            <family val="2"/>
          </rPr>
          <t>bu</t>
        </r>
      </text>
    </comment>
    <comment ref="B47" authorId="0">
      <text>
        <r>
          <rPr>
            <b/>
            <sz val="9"/>
            <color indexed="81"/>
            <rFont val="Tahoma"/>
            <family val="2"/>
          </rPr>
          <t>u</t>
        </r>
      </text>
    </comment>
    <comment ref="D47" authorId="0">
      <text>
        <r>
          <rPr>
            <b/>
            <sz val="9"/>
            <color indexed="81"/>
            <rFont val="Tahoma"/>
            <family val="2"/>
          </rPr>
          <t>b</t>
        </r>
      </text>
    </comment>
    <comment ref="K47" authorId="0">
      <text>
        <r>
          <rPr>
            <b/>
            <sz val="9"/>
            <color indexed="81"/>
            <rFont val="Tahoma"/>
            <family val="2"/>
          </rPr>
          <t>u</t>
        </r>
      </text>
    </comment>
    <comment ref="L47" authorId="0">
      <text>
        <r>
          <rPr>
            <b/>
            <sz val="9"/>
            <color indexed="81"/>
            <rFont val="Tahoma"/>
            <family val="2"/>
          </rPr>
          <t>u</t>
        </r>
      </text>
    </comment>
    <comment ref="M47" authorId="0">
      <text>
        <r>
          <rPr>
            <b/>
            <sz val="9"/>
            <color indexed="81"/>
            <rFont val="Tahoma"/>
            <family val="2"/>
          </rPr>
          <t>bu</t>
        </r>
      </text>
    </comment>
    <comment ref="N47" authorId="0">
      <text>
        <r>
          <rPr>
            <b/>
            <sz val="9"/>
            <color indexed="81"/>
            <rFont val="Tahoma"/>
            <family val="2"/>
          </rPr>
          <t>u</t>
        </r>
      </text>
    </comment>
    <comment ref="O47" authorId="0">
      <text>
        <r>
          <rPr>
            <b/>
            <sz val="9"/>
            <color indexed="81"/>
            <rFont val="Tahoma"/>
            <family val="2"/>
          </rPr>
          <t>u</t>
        </r>
      </text>
    </comment>
    <comment ref="F48" authorId="0">
      <text>
        <r>
          <rPr>
            <b/>
            <sz val="9"/>
            <color indexed="81"/>
            <rFont val="Tahoma"/>
            <family val="2"/>
          </rPr>
          <t>b</t>
        </r>
      </text>
    </comment>
    <comment ref="M48" authorId="0">
      <text>
        <r>
          <rPr>
            <b/>
            <sz val="9"/>
            <color indexed="81"/>
            <rFont val="Tahoma"/>
            <family val="2"/>
          </rPr>
          <t>b</t>
        </r>
      </text>
    </comment>
  </commentList>
</comments>
</file>

<file path=xl/comments2.xml><?xml version="1.0" encoding="utf-8"?>
<comments xmlns="http://schemas.openxmlformats.org/spreadsheetml/2006/main">
  <authors>
    <author>Vladica</author>
  </authors>
  <commentList>
    <comment ref="B24" authorId="0">
      <text>
        <r>
          <rPr>
            <b/>
            <sz val="9"/>
            <color indexed="81"/>
            <rFont val="Tahoma"/>
            <family val="2"/>
          </rPr>
          <t>e</t>
        </r>
      </text>
    </comment>
    <comment ref="C24" authorId="0">
      <text>
        <r>
          <rPr>
            <b/>
            <sz val="9"/>
            <color indexed="81"/>
            <rFont val="Tahoma"/>
            <family val="2"/>
          </rPr>
          <t>e</t>
        </r>
      </text>
    </comment>
    <comment ref="D24" authorId="0">
      <text>
        <r>
          <rPr>
            <b/>
            <sz val="9"/>
            <color indexed="81"/>
            <rFont val="Tahoma"/>
            <family val="2"/>
          </rPr>
          <t>e</t>
        </r>
      </text>
    </comment>
    <comment ref="L24" authorId="0">
      <text>
        <r>
          <rPr>
            <b/>
            <sz val="9"/>
            <color indexed="81"/>
            <rFont val="Tahoma"/>
            <family val="2"/>
          </rPr>
          <t>b</t>
        </r>
      </text>
    </comment>
    <comment ref="L25" authorId="0">
      <text>
        <r>
          <rPr>
            <b/>
            <sz val="9"/>
            <color indexed="81"/>
            <rFont val="Tahoma"/>
            <family val="2"/>
          </rPr>
          <t>b</t>
        </r>
      </text>
    </comment>
    <comment ref="O26" authorId="0">
      <text>
        <r>
          <rPr>
            <b/>
            <sz val="9"/>
            <color indexed="81"/>
            <rFont val="Tahoma"/>
            <family val="2"/>
          </rPr>
          <t>b</t>
        </r>
      </text>
    </comment>
    <comment ref="B36" authorId="0">
      <text>
        <r>
          <rPr>
            <b/>
            <sz val="9"/>
            <color indexed="81"/>
            <rFont val="Tahoma"/>
            <family val="2"/>
          </rPr>
          <t>e</t>
        </r>
      </text>
    </comment>
    <comment ref="C36" authorId="0">
      <text>
        <r>
          <rPr>
            <b/>
            <sz val="9"/>
            <color indexed="81"/>
            <rFont val="Tahoma"/>
            <family val="2"/>
          </rPr>
          <t>e</t>
        </r>
      </text>
    </comment>
    <comment ref="D36" authorId="0">
      <text>
        <r>
          <rPr>
            <b/>
            <sz val="9"/>
            <color indexed="81"/>
            <rFont val="Tahoma"/>
            <family val="2"/>
          </rPr>
          <t>e</t>
        </r>
      </text>
    </comment>
    <comment ref="L36" authorId="0">
      <text>
        <r>
          <rPr>
            <b/>
            <sz val="9"/>
            <color indexed="81"/>
            <rFont val="Tahoma"/>
            <family val="2"/>
          </rPr>
          <t>b</t>
        </r>
      </text>
    </comment>
    <comment ref="L37" authorId="0">
      <text>
        <r>
          <rPr>
            <b/>
            <sz val="9"/>
            <color indexed="81"/>
            <rFont val="Tahoma"/>
            <family val="2"/>
          </rPr>
          <t>b</t>
        </r>
      </text>
    </comment>
    <comment ref="O38" authorId="0">
      <text>
        <r>
          <rPr>
            <b/>
            <sz val="9"/>
            <color indexed="81"/>
            <rFont val="Tahoma"/>
            <family val="2"/>
          </rPr>
          <t>b</t>
        </r>
      </text>
    </comment>
  </commentList>
</comments>
</file>

<file path=xl/comments20.xml><?xml version="1.0" encoding="utf-8"?>
<comments xmlns="http://schemas.openxmlformats.org/spreadsheetml/2006/main">
  <authors>
    <author>Vladica</author>
  </authors>
  <commentList>
    <comment ref="B23" authorId="0">
      <text>
        <r>
          <rPr>
            <b/>
            <sz val="9"/>
            <color indexed="81"/>
            <rFont val="Tahoma"/>
            <family val="2"/>
          </rPr>
          <t>e</t>
        </r>
      </text>
    </comment>
    <comment ref="C23" authorId="0">
      <text>
        <r>
          <rPr>
            <b/>
            <sz val="9"/>
            <color indexed="81"/>
            <rFont val="Tahoma"/>
            <family val="2"/>
          </rPr>
          <t>e</t>
        </r>
      </text>
    </comment>
    <comment ref="D23" authorId="0">
      <text>
        <r>
          <rPr>
            <b/>
            <sz val="9"/>
            <color indexed="81"/>
            <rFont val="Tahoma"/>
            <family val="2"/>
          </rPr>
          <t>e</t>
        </r>
      </text>
    </comment>
    <comment ref="E23" authorId="0">
      <text>
        <r>
          <rPr>
            <b/>
            <sz val="9"/>
            <color indexed="81"/>
            <rFont val="Tahoma"/>
            <family val="2"/>
          </rPr>
          <t>e</t>
        </r>
      </text>
    </comment>
    <comment ref="F23" authorId="0">
      <text>
        <r>
          <rPr>
            <b/>
            <sz val="9"/>
            <color indexed="81"/>
            <rFont val="Tahoma"/>
            <family val="2"/>
          </rPr>
          <t>e</t>
        </r>
      </text>
    </comment>
    <comment ref="G23" authorId="0">
      <text>
        <r>
          <rPr>
            <b/>
            <sz val="9"/>
            <color indexed="81"/>
            <rFont val="Tahoma"/>
            <family val="2"/>
          </rPr>
          <t>e</t>
        </r>
      </text>
    </comment>
    <comment ref="H23" authorId="0">
      <text>
        <r>
          <rPr>
            <b/>
            <sz val="9"/>
            <color indexed="81"/>
            <rFont val="Tahoma"/>
            <family val="2"/>
          </rPr>
          <t>e</t>
        </r>
      </text>
    </comment>
    <comment ref="I23" authorId="0">
      <text>
        <r>
          <rPr>
            <b/>
            <sz val="9"/>
            <color indexed="81"/>
            <rFont val="Tahoma"/>
            <family val="2"/>
          </rPr>
          <t>e</t>
        </r>
      </text>
    </comment>
    <comment ref="J23" authorId="0">
      <text>
        <r>
          <rPr>
            <b/>
            <sz val="9"/>
            <color indexed="81"/>
            <rFont val="Tahoma"/>
            <family val="2"/>
          </rPr>
          <t>e</t>
        </r>
      </text>
    </comment>
    <comment ref="K23" authorId="0">
      <text>
        <r>
          <rPr>
            <b/>
            <sz val="9"/>
            <color indexed="81"/>
            <rFont val="Tahoma"/>
            <family val="2"/>
          </rPr>
          <t>e</t>
        </r>
      </text>
    </comment>
    <comment ref="D25" authorId="0">
      <text>
        <r>
          <rPr>
            <b/>
            <sz val="9"/>
            <color indexed="81"/>
            <rFont val="Tahoma"/>
            <family val="2"/>
          </rPr>
          <t>b</t>
        </r>
      </text>
    </comment>
    <comment ref="B34" authorId="0">
      <text>
        <r>
          <rPr>
            <b/>
            <sz val="9"/>
            <color indexed="81"/>
            <rFont val="Tahoma"/>
            <family val="2"/>
          </rPr>
          <t>e</t>
        </r>
      </text>
    </comment>
    <comment ref="C34" authorId="0">
      <text>
        <r>
          <rPr>
            <b/>
            <sz val="9"/>
            <color indexed="81"/>
            <rFont val="Tahoma"/>
            <family val="2"/>
          </rPr>
          <t>e</t>
        </r>
      </text>
    </comment>
    <comment ref="D34" authorId="0">
      <text>
        <r>
          <rPr>
            <b/>
            <sz val="9"/>
            <color indexed="81"/>
            <rFont val="Tahoma"/>
            <family val="2"/>
          </rPr>
          <t>e</t>
        </r>
      </text>
    </comment>
    <comment ref="E34" authorId="0">
      <text>
        <r>
          <rPr>
            <b/>
            <sz val="9"/>
            <color indexed="81"/>
            <rFont val="Tahoma"/>
            <family val="2"/>
          </rPr>
          <t>e</t>
        </r>
      </text>
    </comment>
    <comment ref="F34" authorId="0">
      <text>
        <r>
          <rPr>
            <b/>
            <sz val="9"/>
            <color indexed="81"/>
            <rFont val="Tahoma"/>
            <family val="2"/>
          </rPr>
          <t>e</t>
        </r>
      </text>
    </comment>
    <comment ref="G34" authorId="0">
      <text>
        <r>
          <rPr>
            <b/>
            <sz val="9"/>
            <color indexed="81"/>
            <rFont val="Tahoma"/>
            <family val="2"/>
          </rPr>
          <t>e</t>
        </r>
      </text>
    </comment>
    <comment ref="H34" authorId="0">
      <text>
        <r>
          <rPr>
            <b/>
            <sz val="9"/>
            <color indexed="81"/>
            <rFont val="Tahoma"/>
            <family val="2"/>
          </rPr>
          <t>e</t>
        </r>
      </text>
    </comment>
    <comment ref="I34" authorId="0">
      <text>
        <r>
          <rPr>
            <b/>
            <sz val="9"/>
            <color indexed="81"/>
            <rFont val="Tahoma"/>
            <family val="2"/>
          </rPr>
          <t>e</t>
        </r>
      </text>
    </comment>
    <comment ref="J34" authorId="0">
      <text>
        <r>
          <rPr>
            <b/>
            <sz val="9"/>
            <color indexed="81"/>
            <rFont val="Tahoma"/>
            <family val="2"/>
          </rPr>
          <t>e</t>
        </r>
      </text>
    </comment>
    <comment ref="K34" authorId="0">
      <text>
        <r>
          <rPr>
            <b/>
            <sz val="9"/>
            <color indexed="81"/>
            <rFont val="Tahoma"/>
            <family val="2"/>
          </rPr>
          <t>e</t>
        </r>
      </text>
    </comment>
    <comment ref="D36" authorId="0">
      <text>
        <r>
          <rPr>
            <b/>
            <sz val="9"/>
            <color indexed="81"/>
            <rFont val="Tahoma"/>
            <family val="2"/>
          </rPr>
          <t>b</t>
        </r>
      </text>
    </comment>
    <comment ref="B45" authorId="0">
      <text>
        <r>
          <rPr>
            <b/>
            <sz val="9"/>
            <color indexed="81"/>
            <rFont val="Tahoma"/>
            <family val="2"/>
          </rPr>
          <t>e</t>
        </r>
      </text>
    </comment>
    <comment ref="C45" authorId="0">
      <text>
        <r>
          <rPr>
            <b/>
            <sz val="9"/>
            <color indexed="81"/>
            <rFont val="Tahoma"/>
            <family val="2"/>
          </rPr>
          <t>e</t>
        </r>
      </text>
    </comment>
    <comment ref="D45" authorId="0">
      <text>
        <r>
          <rPr>
            <b/>
            <sz val="9"/>
            <color indexed="81"/>
            <rFont val="Tahoma"/>
            <family val="2"/>
          </rPr>
          <t>e</t>
        </r>
      </text>
    </comment>
    <comment ref="E45" authorId="0">
      <text>
        <r>
          <rPr>
            <b/>
            <sz val="9"/>
            <color indexed="81"/>
            <rFont val="Tahoma"/>
            <family val="2"/>
          </rPr>
          <t>e</t>
        </r>
      </text>
    </comment>
    <comment ref="F45" authorId="0">
      <text>
        <r>
          <rPr>
            <b/>
            <sz val="9"/>
            <color indexed="81"/>
            <rFont val="Tahoma"/>
            <family val="2"/>
          </rPr>
          <t>e</t>
        </r>
      </text>
    </comment>
    <comment ref="G45" authorId="0">
      <text>
        <r>
          <rPr>
            <b/>
            <sz val="9"/>
            <color indexed="81"/>
            <rFont val="Tahoma"/>
            <family val="2"/>
          </rPr>
          <t>e</t>
        </r>
      </text>
    </comment>
    <comment ref="H45" authorId="0">
      <text>
        <r>
          <rPr>
            <b/>
            <sz val="9"/>
            <color indexed="81"/>
            <rFont val="Tahoma"/>
            <family val="2"/>
          </rPr>
          <t>e</t>
        </r>
      </text>
    </comment>
    <comment ref="I45" authorId="0">
      <text>
        <r>
          <rPr>
            <b/>
            <sz val="9"/>
            <color indexed="81"/>
            <rFont val="Tahoma"/>
            <family val="2"/>
          </rPr>
          <t>e</t>
        </r>
      </text>
    </comment>
    <comment ref="J45" authorId="0">
      <text>
        <r>
          <rPr>
            <b/>
            <sz val="9"/>
            <color indexed="81"/>
            <rFont val="Tahoma"/>
            <family val="2"/>
          </rPr>
          <t>e</t>
        </r>
      </text>
    </comment>
    <comment ref="K45" authorId="0">
      <text>
        <r>
          <rPr>
            <b/>
            <sz val="9"/>
            <color indexed="81"/>
            <rFont val="Tahoma"/>
            <family val="2"/>
          </rPr>
          <t>e</t>
        </r>
      </text>
    </comment>
    <comment ref="D47" authorId="0">
      <text>
        <r>
          <rPr>
            <b/>
            <sz val="9"/>
            <color indexed="81"/>
            <rFont val="Tahoma"/>
            <family val="2"/>
          </rPr>
          <t>b</t>
        </r>
      </text>
    </comment>
  </commentList>
</comments>
</file>

<file path=xl/comments21.xml><?xml version="1.0" encoding="utf-8"?>
<comments xmlns="http://schemas.openxmlformats.org/spreadsheetml/2006/main">
  <authors>
    <author>Vladica</author>
  </authors>
  <commentList>
    <comment ref="B23" authorId="0">
      <text>
        <r>
          <rPr>
            <b/>
            <sz val="9"/>
            <color indexed="81"/>
            <rFont val="Tahoma"/>
            <family val="2"/>
          </rPr>
          <t>i</t>
        </r>
      </text>
    </comment>
    <comment ref="C23" authorId="0">
      <text>
        <r>
          <rPr>
            <b/>
            <sz val="9"/>
            <color indexed="81"/>
            <rFont val="Tahoma"/>
            <family val="2"/>
          </rPr>
          <t>i</t>
        </r>
      </text>
    </comment>
    <comment ref="D23" authorId="0">
      <text>
        <r>
          <rPr>
            <b/>
            <sz val="9"/>
            <color indexed="81"/>
            <rFont val="Tahoma"/>
            <family val="2"/>
          </rPr>
          <t>i</t>
        </r>
      </text>
    </comment>
    <comment ref="E23" authorId="0">
      <text>
        <r>
          <rPr>
            <b/>
            <sz val="9"/>
            <color indexed="81"/>
            <rFont val="Tahoma"/>
            <family val="2"/>
          </rPr>
          <t>i</t>
        </r>
      </text>
    </comment>
    <comment ref="F23" authorId="0">
      <text>
        <r>
          <rPr>
            <b/>
            <sz val="9"/>
            <color indexed="81"/>
            <rFont val="Tahoma"/>
            <family val="2"/>
          </rPr>
          <t>i</t>
        </r>
      </text>
    </comment>
    <comment ref="G23" authorId="0">
      <text>
        <r>
          <rPr>
            <b/>
            <sz val="9"/>
            <color indexed="81"/>
            <rFont val="Tahoma"/>
            <family val="2"/>
          </rPr>
          <t>i</t>
        </r>
      </text>
    </comment>
    <comment ref="H23" authorId="0">
      <text>
        <r>
          <rPr>
            <b/>
            <sz val="9"/>
            <color indexed="81"/>
            <rFont val="Tahoma"/>
            <family val="2"/>
          </rPr>
          <t>i</t>
        </r>
      </text>
    </comment>
    <comment ref="I23" authorId="0">
      <text>
        <r>
          <rPr>
            <b/>
            <sz val="9"/>
            <color indexed="81"/>
            <rFont val="Tahoma"/>
            <family val="2"/>
          </rPr>
          <t>i</t>
        </r>
      </text>
    </comment>
    <comment ref="J23" authorId="0">
      <text>
        <r>
          <rPr>
            <b/>
            <sz val="9"/>
            <color indexed="81"/>
            <rFont val="Tahoma"/>
            <family val="2"/>
          </rPr>
          <t>i</t>
        </r>
      </text>
    </comment>
    <comment ref="K23" authorId="0">
      <text>
        <r>
          <rPr>
            <b/>
            <sz val="9"/>
            <color indexed="81"/>
            <rFont val="Tahoma"/>
            <family val="2"/>
          </rPr>
          <t>i</t>
        </r>
      </text>
    </comment>
    <comment ref="L23" authorId="0">
      <text>
        <r>
          <rPr>
            <b/>
            <sz val="9"/>
            <color indexed="81"/>
            <rFont val="Tahoma"/>
            <family val="2"/>
          </rPr>
          <t>i</t>
        </r>
      </text>
    </comment>
    <comment ref="M23" authorId="0">
      <text>
        <r>
          <rPr>
            <b/>
            <sz val="9"/>
            <color indexed="81"/>
            <rFont val="Tahoma"/>
            <family val="2"/>
          </rPr>
          <t>i</t>
        </r>
      </text>
    </comment>
    <comment ref="N23" authorId="0">
      <text>
        <r>
          <rPr>
            <b/>
            <sz val="9"/>
            <color indexed="81"/>
            <rFont val="Tahoma"/>
            <family val="2"/>
          </rPr>
          <t>i</t>
        </r>
      </text>
    </comment>
  </commentList>
</comments>
</file>

<file path=xl/comments22.xml><?xml version="1.0" encoding="utf-8"?>
<comments xmlns="http://schemas.openxmlformats.org/spreadsheetml/2006/main">
  <authors>
    <author>Vladica</author>
  </authors>
  <commentList>
    <comment ref="B43" authorId="0">
      <text>
        <r>
          <rPr>
            <b/>
            <sz val="9"/>
            <color indexed="81"/>
            <rFont val="Tahoma"/>
            <family val="2"/>
          </rPr>
          <t>b</t>
        </r>
      </text>
    </comment>
    <comment ref="C43" authorId="0">
      <text>
        <r>
          <rPr>
            <b/>
            <sz val="9"/>
            <color indexed="81"/>
            <rFont val="Tahoma"/>
            <family val="2"/>
          </rPr>
          <t>b</t>
        </r>
      </text>
    </comment>
    <comment ref="D43" authorId="0">
      <text>
        <r>
          <rPr>
            <b/>
            <sz val="9"/>
            <color indexed="81"/>
            <rFont val="Tahoma"/>
            <family val="2"/>
          </rPr>
          <t>b</t>
        </r>
      </text>
    </comment>
    <comment ref="E43" authorId="0">
      <text>
        <r>
          <rPr>
            <b/>
            <sz val="9"/>
            <color indexed="81"/>
            <rFont val="Tahoma"/>
            <family val="2"/>
          </rPr>
          <t>be</t>
        </r>
      </text>
    </comment>
    <comment ref="F43" authorId="0">
      <text>
        <r>
          <rPr>
            <b/>
            <sz val="9"/>
            <color indexed="81"/>
            <rFont val="Tahoma"/>
            <family val="2"/>
          </rPr>
          <t>be</t>
        </r>
      </text>
    </comment>
    <comment ref="G43" authorId="0">
      <text>
        <r>
          <rPr>
            <b/>
            <sz val="9"/>
            <color indexed="81"/>
            <rFont val="Tahoma"/>
            <family val="2"/>
          </rPr>
          <t>be</t>
        </r>
      </text>
    </comment>
    <comment ref="H43" authorId="0">
      <text>
        <r>
          <rPr>
            <b/>
            <sz val="9"/>
            <color indexed="81"/>
            <rFont val="Tahoma"/>
            <family val="2"/>
          </rPr>
          <t>e</t>
        </r>
      </text>
    </comment>
    <comment ref="I43" authorId="0">
      <text>
        <r>
          <rPr>
            <b/>
            <sz val="9"/>
            <color indexed="81"/>
            <rFont val="Tahoma"/>
            <family val="2"/>
          </rPr>
          <t>be</t>
        </r>
      </text>
    </comment>
    <comment ref="J43" authorId="0">
      <text>
        <r>
          <rPr>
            <b/>
            <sz val="9"/>
            <color indexed="81"/>
            <rFont val="Tahoma"/>
            <family val="2"/>
          </rPr>
          <t>e</t>
        </r>
      </text>
    </comment>
    <comment ref="K43" authorId="0">
      <text>
        <r>
          <rPr>
            <b/>
            <sz val="9"/>
            <color indexed="81"/>
            <rFont val="Tahoma"/>
            <family val="2"/>
          </rPr>
          <t>be</t>
        </r>
      </text>
    </comment>
    <comment ref="L43" authorId="0">
      <text>
        <r>
          <rPr>
            <b/>
            <sz val="9"/>
            <color indexed="81"/>
            <rFont val="Tahoma"/>
            <family val="2"/>
          </rPr>
          <t>be</t>
        </r>
      </text>
    </comment>
    <comment ref="M43" authorId="0">
      <text>
        <r>
          <rPr>
            <b/>
            <sz val="9"/>
            <color indexed="81"/>
            <rFont val="Tahoma"/>
            <family val="2"/>
          </rPr>
          <t>bep</t>
        </r>
      </text>
    </comment>
    <comment ref="N43" authorId="0">
      <text>
        <r>
          <rPr>
            <b/>
            <sz val="9"/>
            <color indexed="81"/>
            <rFont val="Tahoma"/>
            <family val="2"/>
          </rPr>
          <t>bep</t>
        </r>
      </text>
    </comment>
    <comment ref="O43" authorId="0">
      <text>
        <r>
          <rPr>
            <b/>
            <sz val="9"/>
            <color indexed="81"/>
            <rFont val="Tahoma"/>
            <family val="2"/>
          </rPr>
          <t>bep</t>
        </r>
      </text>
    </comment>
  </commentList>
</comments>
</file>

<file path=xl/comments23.xml><?xml version="1.0" encoding="utf-8"?>
<comments xmlns="http://schemas.openxmlformats.org/spreadsheetml/2006/main">
  <authors>
    <author>Vladica</author>
  </authors>
  <commentList>
    <comment ref="B43" authorId="0">
      <text>
        <r>
          <rPr>
            <b/>
            <sz val="9"/>
            <color indexed="81"/>
            <rFont val="Tahoma"/>
            <family val="2"/>
          </rPr>
          <t>b</t>
        </r>
      </text>
    </comment>
    <comment ref="C43" authorId="0">
      <text>
        <r>
          <rPr>
            <b/>
            <sz val="9"/>
            <color indexed="81"/>
            <rFont val="Tahoma"/>
            <family val="2"/>
          </rPr>
          <t>b</t>
        </r>
      </text>
    </comment>
    <comment ref="D43" authorId="0">
      <text>
        <r>
          <rPr>
            <b/>
            <sz val="9"/>
            <color indexed="81"/>
            <rFont val="Tahoma"/>
            <family val="2"/>
          </rPr>
          <t>b</t>
        </r>
      </text>
    </comment>
    <comment ref="E43" authorId="0">
      <text>
        <r>
          <rPr>
            <b/>
            <sz val="9"/>
            <color indexed="81"/>
            <rFont val="Tahoma"/>
            <family val="2"/>
          </rPr>
          <t>be</t>
        </r>
      </text>
    </comment>
    <comment ref="F43" authorId="0">
      <text>
        <r>
          <rPr>
            <b/>
            <sz val="9"/>
            <color indexed="81"/>
            <rFont val="Tahoma"/>
            <family val="2"/>
          </rPr>
          <t>be</t>
        </r>
      </text>
    </comment>
    <comment ref="G43" authorId="0">
      <text>
        <r>
          <rPr>
            <b/>
            <sz val="9"/>
            <color indexed="81"/>
            <rFont val="Tahoma"/>
            <family val="2"/>
          </rPr>
          <t>be</t>
        </r>
      </text>
    </comment>
    <comment ref="H43" authorId="0">
      <text>
        <r>
          <rPr>
            <b/>
            <sz val="9"/>
            <color indexed="81"/>
            <rFont val="Tahoma"/>
            <family val="2"/>
          </rPr>
          <t>e</t>
        </r>
      </text>
    </comment>
    <comment ref="I43" authorId="0">
      <text>
        <r>
          <rPr>
            <b/>
            <sz val="9"/>
            <color indexed="81"/>
            <rFont val="Tahoma"/>
            <family val="2"/>
          </rPr>
          <t>be</t>
        </r>
      </text>
    </comment>
    <comment ref="J43" authorId="0">
      <text>
        <r>
          <rPr>
            <b/>
            <sz val="9"/>
            <color indexed="81"/>
            <rFont val="Tahoma"/>
            <family val="2"/>
          </rPr>
          <t>e</t>
        </r>
      </text>
    </comment>
    <comment ref="K43" authorId="0">
      <text>
        <r>
          <rPr>
            <b/>
            <sz val="9"/>
            <color indexed="81"/>
            <rFont val="Tahoma"/>
            <family val="2"/>
          </rPr>
          <t>be</t>
        </r>
      </text>
    </comment>
    <comment ref="L43" authorId="0">
      <text>
        <r>
          <rPr>
            <b/>
            <sz val="9"/>
            <color indexed="81"/>
            <rFont val="Tahoma"/>
            <family val="2"/>
          </rPr>
          <t>be</t>
        </r>
      </text>
    </comment>
    <comment ref="M43" authorId="0">
      <text>
        <r>
          <rPr>
            <b/>
            <sz val="9"/>
            <color indexed="81"/>
            <rFont val="Tahoma"/>
            <family val="2"/>
          </rPr>
          <t>bep</t>
        </r>
      </text>
    </comment>
    <comment ref="N43" authorId="0">
      <text>
        <r>
          <rPr>
            <b/>
            <sz val="9"/>
            <color indexed="81"/>
            <rFont val="Tahoma"/>
            <family val="2"/>
          </rPr>
          <t>bep</t>
        </r>
      </text>
    </comment>
    <comment ref="O43" authorId="0">
      <text>
        <r>
          <rPr>
            <b/>
            <sz val="9"/>
            <color indexed="81"/>
            <rFont val="Tahoma"/>
            <family val="2"/>
          </rPr>
          <t>bep</t>
        </r>
      </text>
    </comment>
  </commentList>
</comments>
</file>

<file path=xl/comments24.xml><?xml version="1.0" encoding="utf-8"?>
<comments xmlns="http://schemas.openxmlformats.org/spreadsheetml/2006/main">
  <authors>
    <author>Vladica</author>
  </authors>
  <commentList>
    <comment ref="B23" authorId="0">
      <text>
        <r>
          <rPr>
            <b/>
            <sz val="9"/>
            <color indexed="81"/>
            <rFont val="Tahoma"/>
            <family val="2"/>
          </rPr>
          <t>b</t>
        </r>
      </text>
    </comment>
    <comment ref="C23" authorId="0">
      <text>
        <r>
          <rPr>
            <b/>
            <sz val="9"/>
            <color indexed="81"/>
            <rFont val="Tahoma"/>
            <family val="2"/>
          </rPr>
          <t>b</t>
        </r>
      </text>
    </comment>
    <comment ref="D23" authorId="0">
      <text>
        <r>
          <rPr>
            <b/>
            <sz val="9"/>
            <color indexed="81"/>
            <rFont val="Tahoma"/>
            <family val="2"/>
          </rPr>
          <t>b</t>
        </r>
      </text>
    </comment>
    <comment ref="E23" authorId="0">
      <text>
        <r>
          <rPr>
            <b/>
            <sz val="9"/>
            <color indexed="81"/>
            <rFont val="Tahoma"/>
            <family val="2"/>
          </rPr>
          <t>be</t>
        </r>
      </text>
    </comment>
    <comment ref="F23" authorId="0">
      <text>
        <r>
          <rPr>
            <b/>
            <sz val="9"/>
            <color indexed="81"/>
            <rFont val="Tahoma"/>
            <family val="2"/>
          </rPr>
          <t>be</t>
        </r>
      </text>
    </comment>
    <comment ref="G23" authorId="0">
      <text>
        <r>
          <rPr>
            <b/>
            <sz val="9"/>
            <color indexed="81"/>
            <rFont val="Tahoma"/>
            <family val="2"/>
          </rPr>
          <t>be</t>
        </r>
      </text>
    </comment>
    <comment ref="H23" authorId="0">
      <text>
        <r>
          <rPr>
            <b/>
            <sz val="9"/>
            <color indexed="81"/>
            <rFont val="Tahoma"/>
            <family val="2"/>
          </rPr>
          <t>e</t>
        </r>
      </text>
    </comment>
    <comment ref="I23" authorId="0">
      <text>
        <r>
          <rPr>
            <b/>
            <sz val="9"/>
            <color indexed="81"/>
            <rFont val="Tahoma"/>
            <family val="2"/>
          </rPr>
          <t>be</t>
        </r>
      </text>
    </comment>
    <comment ref="J23" authorId="0">
      <text>
        <r>
          <rPr>
            <b/>
            <sz val="9"/>
            <color indexed="81"/>
            <rFont val="Tahoma"/>
            <family val="2"/>
          </rPr>
          <t>e</t>
        </r>
      </text>
    </comment>
    <comment ref="K23" authorId="0">
      <text>
        <r>
          <rPr>
            <b/>
            <sz val="9"/>
            <color indexed="81"/>
            <rFont val="Tahoma"/>
            <family val="2"/>
          </rPr>
          <t>be</t>
        </r>
      </text>
    </comment>
    <comment ref="L23" authorId="0">
      <text>
        <r>
          <rPr>
            <b/>
            <sz val="9"/>
            <color indexed="81"/>
            <rFont val="Tahoma"/>
            <family val="2"/>
          </rPr>
          <t>be</t>
        </r>
      </text>
    </comment>
    <comment ref="M23" authorId="0">
      <text>
        <r>
          <rPr>
            <b/>
            <sz val="9"/>
            <color indexed="81"/>
            <rFont val="Tahoma"/>
            <family val="2"/>
          </rPr>
          <t>bep</t>
        </r>
      </text>
    </comment>
    <comment ref="N23" authorId="0">
      <text>
        <r>
          <rPr>
            <b/>
            <sz val="9"/>
            <color indexed="81"/>
            <rFont val="Tahoma"/>
            <family val="2"/>
          </rPr>
          <t>bep</t>
        </r>
      </text>
    </comment>
    <comment ref="O23" authorId="0">
      <text>
        <r>
          <rPr>
            <b/>
            <sz val="9"/>
            <color indexed="81"/>
            <rFont val="Tahoma"/>
            <family val="2"/>
          </rPr>
          <t>bep</t>
        </r>
      </text>
    </comment>
    <comment ref="C26" authorId="0">
      <text>
        <r>
          <rPr>
            <b/>
            <sz val="9"/>
            <color indexed="81"/>
            <rFont val="Tahoma"/>
            <family val="2"/>
          </rPr>
          <t>b</t>
        </r>
      </text>
    </comment>
  </commentList>
</comments>
</file>

<file path=xl/comments25.xml><?xml version="1.0" encoding="utf-8"?>
<comments xmlns="http://schemas.openxmlformats.org/spreadsheetml/2006/main">
  <authors>
    <author>Vladica</author>
  </authors>
  <commentList>
    <comment ref="B23" authorId="0">
      <text>
        <r>
          <rPr>
            <b/>
            <sz val="9"/>
            <color indexed="81"/>
            <rFont val="Tahoma"/>
            <family val="2"/>
          </rPr>
          <t>e</t>
        </r>
      </text>
    </comment>
    <comment ref="C23" authorId="0">
      <text>
        <r>
          <rPr>
            <b/>
            <sz val="9"/>
            <color indexed="81"/>
            <rFont val="Tahoma"/>
            <family val="2"/>
          </rPr>
          <t>e</t>
        </r>
      </text>
    </comment>
    <comment ref="D23" authorId="0">
      <text>
        <r>
          <rPr>
            <b/>
            <sz val="9"/>
            <color indexed="81"/>
            <rFont val="Tahoma"/>
            <family val="2"/>
          </rPr>
          <t>e</t>
        </r>
      </text>
    </comment>
    <comment ref="E23" authorId="0">
      <text>
        <r>
          <rPr>
            <b/>
            <sz val="9"/>
            <color indexed="81"/>
            <rFont val="Tahoma"/>
            <family val="2"/>
          </rPr>
          <t>e</t>
        </r>
      </text>
    </comment>
    <comment ref="F23" authorId="0">
      <text>
        <r>
          <rPr>
            <b/>
            <sz val="9"/>
            <color indexed="81"/>
            <rFont val="Tahoma"/>
            <family val="2"/>
          </rPr>
          <t>e</t>
        </r>
      </text>
    </comment>
    <comment ref="G23" authorId="0">
      <text>
        <r>
          <rPr>
            <b/>
            <sz val="9"/>
            <color indexed="81"/>
            <rFont val="Tahoma"/>
            <family val="2"/>
          </rPr>
          <t>e</t>
        </r>
      </text>
    </comment>
    <comment ref="H23" authorId="0">
      <text>
        <r>
          <rPr>
            <b/>
            <sz val="9"/>
            <color indexed="81"/>
            <rFont val="Tahoma"/>
            <family val="2"/>
          </rPr>
          <t>e</t>
        </r>
      </text>
    </comment>
    <comment ref="I23" authorId="0">
      <text>
        <r>
          <rPr>
            <b/>
            <sz val="9"/>
            <color indexed="81"/>
            <rFont val="Tahoma"/>
            <family val="2"/>
          </rPr>
          <t>e</t>
        </r>
      </text>
    </comment>
    <comment ref="J23" authorId="0">
      <text>
        <r>
          <rPr>
            <b/>
            <sz val="9"/>
            <color indexed="81"/>
            <rFont val="Tahoma"/>
            <family val="2"/>
          </rPr>
          <t>e</t>
        </r>
      </text>
    </comment>
    <comment ref="K23" authorId="0">
      <text>
        <r>
          <rPr>
            <b/>
            <sz val="9"/>
            <color indexed="81"/>
            <rFont val="Tahoma"/>
            <family val="2"/>
          </rPr>
          <t>e</t>
        </r>
      </text>
    </comment>
    <comment ref="B34" authorId="0">
      <text>
        <r>
          <rPr>
            <b/>
            <sz val="9"/>
            <color indexed="81"/>
            <rFont val="Tahoma"/>
            <family val="2"/>
          </rPr>
          <t>e</t>
        </r>
      </text>
    </comment>
    <comment ref="C34" authorId="0">
      <text>
        <r>
          <rPr>
            <b/>
            <sz val="9"/>
            <color indexed="81"/>
            <rFont val="Tahoma"/>
            <family val="2"/>
          </rPr>
          <t>e</t>
        </r>
      </text>
    </comment>
    <comment ref="D34" authorId="0">
      <text>
        <r>
          <rPr>
            <b/>
            <sz val="9"/>
            <color indexed="81"/>
            <rFont val="Tahoma"/>
            <family val="2"/>
          </rPr>
          <t>e</t>
        </r>
      </text>
    </comment>
    <comment ref="E34" authorId="0">
      <text>
        <r>
          <rPr>
            <b/>
            <sz val="9"/>
            <color indexed="81"/>
            <rFont val="Tahoma"/>
            <family val="2"/>
          </rPr>
          <t>e</t>
        </r>
      </text>
    </comment>
    <comment ref="F34" authorId="0">
      <text>
        <r>
          <rPr>
            <b/>
            <sz val="9"/>
            <color indexed="81"/>
            <rFont val="Tahoma"/>
            <family val="2"/>
          </rPr>
          <t>e</t>
        </r>
      </text>
    </comment>
    <comment ref="G34" authorId="0">
      <text>
        <r>
          <rPr>
            <b/>
            <sz val="9"/>
            <color indexed="81"/>
            <rFont val="Tahoma"/>
            <family val="2"/>
          </rPr>
          <t>e</t>
        </r>
      </text>
    </comment>
    <comment ref="H34" authorId="0">
      <text>
        <r>
          <rPr>
            <b/>
            <sz val="9"/>
            <color indexed="81"/>
            <rFont val="Tahoma"/>
            <family val="2"/>
          </rPr>
          <t>e</t>
        </r>
      </text>
    </comment>
    <comment ref="I34" authorId="0">
      <text>
        <r>
          <rPr>
            <b/>
            <sz val="9"/>
            <color indexed="81"/>
            <rFont val="Tahoma"/>
            <family val="2"/>
          </rPr>
          <t>e</t>
        </r>
      </text>
    </comment>
    <comment ref="J34" authorId="0">
      <text>
        <r>
          <rPr>
            <b/>
            <sz val="9"/>
            <color indexed="81"/>
            <rFont val="Tahoma"/>
            <family val="2"/>
          </rPr>
          <t>e</t>
        </r>
      </text>
    </comment>
    <comment ref="K34" authorId="0">
      <text>
        <r>
          <rPr>
            <b/>
            <sz val="9"/>
            <color indexed="81"/>
            <rFont val="Tahoma"/>
            <family val="2"/>
          </rPr>
          <t>e</t>
        </r>
      </text>
    </comment>
    <comment ref="B45" authorId="0">
      <text>
        <r>
          <rPr>
            <b/>
            <sz val="9"/>
            <color indexed="81"/>
            <rFont val="Tahoma"/>
            <family val="2"/>
          </rPr>
          <t>e</t>
        </r>
      </text>
    </comment>
    <comment ref="C45" authorId="0">
      <text>
        <r>
          <rPr>
            <b/>
            <sz val="9"/>
            <color indexed="81"/>
            <rFont val="Tahoma"/>
            <family val="2"/>
          </rPr>
          <t>e</t>
        </r>
      </text>
    </comment>
    <comment ref="D45" authorId="0">
      <text>
        <r>
          <rPr>
            <b/>
            <sz val="9"/>
            <color indexed="81"/>
            <rFont val="Tahoma"/>
            <family val="2"/>
          </rPr>
          <t>e</t>
        </r>
      </text>
    </comment>
    <comment ref="E45" authorId="0">
      <text>
        <r>
          <rPr>
            <b/>
            <sz val="9"/>
            <color indexed="81"/>
            <rFont val="Tahoma"/>
            <family val="2"/>
          </rPr>
          <t>e</t>
        </r>
      </text>
    </comment>
    <comment ref="F45" authorId="0">
      <text>
        <r>
          <rPr>
            <b/>
            <sz val="9"/>
            <color indexed="81"/>
            <rFont val="Tahoma"/>
            <family val="2"/>
          </rPr>
          <t>e</t>
        </r>
      </text>
    </comment>
    <comment ref="G45" authorId="0">
      <text>
        <r>
          <rPr>
            <b/>
            <sz val="9"/>
            <color indexed="81"/>
            <rFont val="Tahoma"/>
            <family val="2"/>
          </rPr>
          <t>e</t>
        </r>
      </text>
    </comment>
    <comment ref="H45" authorId="0">
      <text>
        <r>
          <rPr>
            <b/>
            <sz val="9"/>
            <color indexed="81"/>
            <rFont val="Tahoma"/>
            <family val="2"/>
          </rPr>
          <t>e</t>
        </r>
      </text>
    </comment>
    <comment ref="I45" authorId="0">
      <text>
        <r>
          <rPr>
            <b/>
            <sz val="9"/>
            <color indexed="81"/>
            <rFont val="Tahoma"/>
            <family val="2"/>
          </rPr>
          <t>e</t>
        </r>
      </text>
    </comment>
    <comment ref="J45" authorId="0">
      <text>
        <r>
          <rPr>
            <b/>
            <sz val="9"/>
            <color indexed="81"/>
            <rFont val="Tahoma"/>
            <family val="2"/>
          </rPr>
          <t>e</t>
        </r>
      </text>
    </comment>
    <comment ref="K45" authorId="0">
      <text>
        <r>
          <rPr>
            <b/>
            <sz val="9"/>
            <color indexed="81"/>
            <rFont val="Tahoma"/>
            <family val="2"/>
          </rPr>
          <t>e</t>
        </r>
      </text>
    </comment>
  </commentList>
</comments>
</file>

<file path=xl/comments26.xml><?xml version="1.0" encoding="utf-8"?>
<comments xmlns="http://schemas.openxmlformats.org/spreadsheetml/2006/main">
  <authors>
    <author>Vladica</author>
  </authors>
  <commentList>
    <comment ref="L23" authorId="0">
      <text>
        <r>
          <rPr>
            <b/>
            <sz val="9"/>
            <color indexed="81"/>
            <rFont val="Tahoma"/>
            <family val="2"/>
          </rPr>
          <t>b</t>
        </r>
      </text>
    </comment>
    <comment ref="K25" authorId="0">
      <text>
        <r>
          <rPr>
            <b/>
            <sz val="9"/>
            <color indexed="81"/>
            <rFont val="Tahoma"/>
            <family val="2"/>
          </rPr>
          <t>b</t>
        </r>
      </text>
    </comment>
    <comment ref="O25" authorId="0">
      <text>
        <r>
          <rPr>
            <b/>
            <sz val="9"/>
            <color indexed="81"/>
            <rFont val="Tahoma"/>
            <family val="2"/>
          </rPr>
          <t>p</t>
        </r>
      </text>
    </comment>
    <comment ref="N26" authorId="0">
      <text>
        <r>
          <rPr>
            <b/>
            <sz val="9"/>
            <color indexed="81"/>
            <rFont val="Tahoma"/>
            <family val="2"/>
          </rPr>
          <t>p</t>
        </r>
      </text>
    </comment>
    <comment ref="O26" authorId="0">
      <text>
        <r>
          <rPr>
            <b/>
            <sz val="9"/>
            <color indexed="81"/>
            <rFont val="Tahoma"/>
            <family val="2"/>
          </rPr>
          <t>p</t>
        </r>
      </text>
    </comment>
    <comment ref="L34" authorId="0">
      <text>
        <r>
          <rPr>
            <b/>
            <sz val="9"/>
            <color indexed="81"/>
            <rFont val="Tahoma"/>
            <family val="2"/>
          </rPr>
          <t>b</t>
        </r>
      </text>
    </comment>
    <comment ref="K36" authorId="0">
      <text>
        <r>
          <rPr>
            <b/>
            <sz val="9"/>
            <color indexed="81"/>
            <rFont val="Tahoma"/>
            <family val="2"/>
          </rPr>
          <t>b</t>
        </r>
      </text>
    </comment>
    <comment ref="O36" authorId="0">
      <text>
        <r>
          <rPr>
            <b/>
            <sz val="9"/>
            <color indexed="81"/>
            <rFont val="Tahoma"/>
            <family val="2"/>
          </rPr>
          <t>p</t>
        </r>
      </text>
    </comment>
    <comment ref="N37" authorId="0">
      <text>
        <r>
          <rPr>
            <b/>
            <sz val="9"/>
            <color indexed="81"/>
            <rFont val="Tahoma"/>
            <family val="2"/>
          </rPr>
          <t>p</t>
        </r>
      </text>
    </comment>
    <comment ref="O37" authorId="0">
      <text>
        <r>
          <rPr>
            <b/>
            <sz val="9"/>
            <color indexed="81"/>
            <rFont val="Tahoma"/>
            <family val="2"/>
          </rPr>
          <t>p</t>
        </r>
      </text>
    </comment>
  </commentList>
</comments>
</file>

<file path=xl/comments27.xml><?xml version="1.0" encoding="utf-8"?>
<comments xmlns="http://schemas.openxmlformats.org/spreadsheetml/2006/main">
  <authors>
    <author>Vladica</author>
  </authors>
  <commentList>
    <comment ref="O36" authorId="0">
      <text>
        <r>
          <rPr>
            <b/>
            <sz val="9"/>
            <color indexed="81"/>
            <rFont val="Tahoma"/>
            <family val="2"/>
          </rPr>
          <t>p</t>
        </r>
      </text>
    </comment>
    <comment ref="N37" authorId="0">
      <text>
        <r>
          <rPr>
            <b/>
            <sz val="9"/>
            <color indexed="81"/>
            <rFont val="Tahoma"/>
            <family val="2"/>
          </rPr>
          <t>p</t>
        </r>
      </text>
    </comment>
    <comment ref="O37" authorId="0">
      <text>
        <r>
          <rPr>
            <b/>
            <sz val="9"/>
            <color indexed="81"/>
            <rFont val="Tahoma"/>
            <family val="2"/>
          </rPr>
          <t>p</t>
        </r>
      </text>
    </comment>
    <comment ref="O58" authorId="0">
      <text>
        <r>
          <rPr>
            <b/>
            <sz val="9"/>
            <color indexed="81"/>
            <rFont val="Tahoma"/>
            <family val="2"/>
          </rPr>
          <t>p</t>
        </r>
      </text>
    </comment>
    <comment ref="N59" authorId="0">
      <text>
        <r>
          <rPr>
            <b/>
            <sz val="9"/>
            <color indexed="81"/>
            <rFont val="Tahoma"/>
            <family val="2"/>
          </rPr>
          <t>p</t>
        </r>
      </text>
    </comment>
    <comment ref="O59" authorId="0">
      <text>
        <r>
          <rPr>
            <b/>
            <sz val="9"/>
            <color indexed="81"/>
            <rFont val="Tahoma"/>
            <family val="2"/>
          </rPr>
          <t>p</t>
        </r>
      </text>
    </comment>
  </commentList>
</comments>
</file>

<file path=xl/comments28.xml><?xml version="1.0" encoding="utf-8"?>
<comments xmlns="http://schemas.openxmlformats.org/spreadsheetml/2006/main">
  <authors>
    <author>Vladica</author>
  </authors>
  <commentList>
    <comment ref="H24" authorId="0">
      <text>
        <r>
          <rPr>
            <b/>
            <sz val="9"/>
            <color indexed="81"/>
            <rFont val="Tahoma"/>
            <family val="2"/>
          </rPr>
          <t>b</t>
        </r>
      </text>
    </comment>
    <comment ref="I24" authorId="0">
      <text>
        <r>
          <rPr>
            <b/>
            <sz val="9"/>
            <color indexed="81"/>
            <rFont val="Tahoma"/>
            <family val="2"/>
          </rPr>
          <t>b</t>
        </r>
      </text>
    </comment>
    <comment ref="O24" authorId="0">
      <text>
        <r>
          <rPr>
            <b/>
            <sz val="9"/>
            <color indexed="81"/>
            <rFont val="Tahoma"/>
            <family val="2"/>
          </rPr>
          <t>b</t>
        </r>
      </text>
    </comment>
    <comment ref="D25" authorId="0">
      <text>
        <r>
          <rPr>
            <b/>
            <sz val="9"/>
            <color indexed="81"/>
            <rFont val="Tahoma"/>
            <family val="2"/>
          </rPr>
          <t>b</t>
        </r>
      </text>
    </comment>
    <comment ref="H35" authorId="0">
      <text>
        <r>
          <rPr>
            <b/>
            <sz val="9"/>
            <color indexed="81"/>
            <rFont val="Tahoma"/>
            <family val="2"/>
          </rPr>
          <t>b</t>
        </r>
      </text>
    </comment>
    <comment ref="I35" authorId="0">
      <text>
        <r>
          <rPr>
            <b/>
            <sz val="9"/>
            <color indexed="81"/>
            <rFont val="Tahoma"/>
            <family val="2"/>
          </rPr>
          <t>b</t>
        </r>
      </text>
    </comment>
    <comment ref="O35" authorId="0">
      <text>
        <r>
          <rPr>
            <b/>
            <sz val="9"/>
            <color indexed="81"/>
            <rFont val="Tahoma"/>
            <family val="2"/>
          </rPr>
          <t>b</t>
        </r>
      </text>
    </comment>
    <comment ref="D36" authorId="0">
      <text>
        <r>
          <rPr>
            <b/>
            <sz val="9"/>
            <color indexed="81"/>
            <rFont val="Tahoma"/>
            <family val="2"/>
          </rPr>
          <t>b</t>
        </r>
      </text>
    </comment>
    <comment ref="H46" authorId="0">
      <text>
        <r>
          <rPr>
            <b/>
            <sz val="9"/>
            <color indexed="81"/>
            <rFont val="Tahoma"/>
            <family val="2"/>
          </rPr>
          <t>b</t>
        </r>
      </text>
    </comment>
    <comment ref="I46" authorId="0">
      <text>
        <r>
          <rPr>
            <b/>
            <sz val="9"/>
            <color indexed="81"/>
            <rFont val="Tahoma"/>
            <family val="2"/>
          </rPr>
          <t>b</t>
        </r>
      </text>
    </comment>
    <comment ref="O46" authorId="0">
      <text>
        <r>
          <rPr>
            <b/>
            <sz val="9"/>
            <color indexed="81"/>
            <rFont val="Tahoma"/>
            <family val="2"/>
          </rPr>
          <t>b</t>
        </r>
      </text>
    </comment>
    <comment ref="D47" authorId="0">
      <text>
        <r>
          <rPr>
            <b/>
            <sz val="9"/>
            <color indexed="81"/>
            <rFont val="Tahoma"/>
            <family val="2"/>
          </rPr>
          <t>b</t>
        </r>
      </text>
    </comment>
  </commentList>
</comments>
</file>

<file path=xl/comments29.xml><?xml version="1.0" encoding="utf-8"?>
<comments xmlns="http://schemas.openxmlformats.org/spreadsheetml/2006/main">
  <authors>
    <author>Vladica</author>
  </authors>
  <commentList>
    <comment ref="H25" authorId="0">
      <text>
        <r>
          <rPr>
            <b/>
            <sz val="9"/>
            <color indexed="81"/>
            <rFont val="Tahoma"/>
            <family val="2"/>
          </rPr>
          <t>b</t>
        </r>
      </text>
    </comment>
    <comment ref="I25" authorId="0">
      <text>
        <r>
          <rPr>
            <b/>
            <sz val="9"/>
            <color indexed="81"/>
            <rFont val="Tahoma"/>
            <family val="2"/>
          </rPr>
          <t>b</t>
        </r>
      </text>
    </comment>
    <comment ref="O25" authorId="0">
      <text>
        <r>
          <rPr>
            <b/>
            <sz val="9"/>
            <color indexed="81"/>
            <rFont val="Tahoma"/>
            <family val="2"/>
          </rPr>
          <t>b</t>
        </r>
      </text>
    </comment>
    <comment ref="D26" authorId="0">
      <text>
        <r>
          <rPr>
            <b/>
            <sz val="9"/>
            <color indexed="81"/>
            <rFont val="Tahoma"/>
            <family val="2"/>
          </rPr>
          <t>b</t>
        </r>
      </text>
    </comment>
    <comment ref="H37" authorId="0">
      <text>
        <r>
          <rPr>
            <b/>
            <sz val="9"/>
            <color indexed="81"/>
            <rFont val="Tahoma"/>
            <family val="2"/>
          </rPr>
          <t>b</t>
        </r>
      </text>
    </comment>
    <comment ref="I37" authorId="0">
      <text>
        <r>
          <rPr>
            <b/>
            <sz val="9"/>
            <color indexed="81"/>
            <rFont val="Tahoma"/>
            <family val="2"/>
          </rPr>
          <t>b</t>
        </r>
      </text>
    </comment>
    <comment ref="O37" authorId="0">
      <text>
        <r>
          <rPr>
            <b/>
            <sz val="9"/>
            <color indexed="81"/>
            <rFont val="Tahoma"/>
            <family val="2"/>
          </rPr>
          <t>b</t>
        </r>
      </text>
    </comment>
    <comment ref="D38" authorId="0">
      <text>
        <r>
          <rPr>
            <b/>
            <sz val="9"/>
            <color indexed="81"/>
            <rFont val="Tahoma"/>
            <family val="2"/>
          </rPr>
          <t>b</t>
        </r>
      </text>
    </comment>
    <comment ref="H49" authorId="0">
      <text>
        <r>
          <rPr>
            <b/>
            <sz val="9"/>
            <color indexed="81"/>
            <rFont val="Tahoma"/>
            <family val="2"/>
          </rPr>
          <t>b</t>
        </r>
      </text>
    </comment>
    <comment ref="I49" authorId="0">
      <text>
        <r>
          <rPr>
            <b/>
            <sz val="9"/>
            <color indexed="81"/>
            <rFont val="Tahoma"/>
            <family val="2"/>
          </rPr>
          <t>b</t>
        </r>
      </text>
    </comment>
    <comment ref="O49" authorId="0">
      <text>
        <r>
          <rPr>
            <b/>
            <sz val="9"/>
            <color indexed="81"/>
            <rFont val="Tahoma"/>
            <family val="2"/>
          </rPr>
          <t>b</t>
        </r>
      </text>
    </comment>
    <comment ref="D50" authorId="0">
      <text>
        <r>
          <rPr>
            <b/>
            <sz val="9"/>
            <color indexed="81"/>
            <rFont val="Tahoma"/>
            <family val="2"/>
          </rPr>
          <t>b</t>
        </r>
      </text>
    </comment>
  </commentList>
</comments>
</file>

<file path=xl/comments3.xml><?xml version="1.0" encoding="utf-8"?>
<comments xmlns="http://schemas.openxmlformats.org/spreadsheetml/2006/main">
  <authors>
    <author>Vladica</author>
  </authors>
  <commentList>
    <comment ref="B23" authorId="0">
      <text>
        <r>
          <rPr>
            <b/>
            <sz val="9"/>
            <color indexed="81"/>
            <rFont val="Tahoma"/>
            <family val="2"/>
          </rPr>
          <t>e</t>
        </r>
      </text>
    </comment>
    <comment ref="C23" authorId="0">
      <text>
        <r>
          <rPr>
            <b/>
            <sz val="9"/>
            <color indexed="81"/>
            <rFont val="Tahoma"/>
            <family val="2"/>
          </rPr>
          <t>e</t>
        </r>
      </text>
    </comment>
    <comment ref="D23" authorId="0">
      <text>
        <r>
          <rPr>
            <b/>
            <sz val="9"/>
            <color indexed="81"/>
            <rFont val="Tahoma"/>
            <family val="2"/>
          </rPr>
          <t>e</t>
        </r>
      </text>
    </comment>
    <comment ref="E23" authorId="0">
      <text>
        <r>
          <rPr>
            <b/>
            <sz val="9"/>
            <color indexed="81"/>
            <rFont val="Tahoma"/>
            <family val="2"/>
          </rPr>
          <t>e</t>
        </r>
      </text>
    </comment>
    <comment ref="F23" authorId="0">
      <text>
        <r>
          <rPr>
            <b/>
            <sz val="9"/>
            <color indexed="81"/>
            <rFont val="Tahoma"/>
            <family val="2"/>
          </rPr>
          <t>e</t>
        </r>
      </text>
    </comment>
    <comment ref="G23" authorId="0">
      <text>
        <r>
          <rPr>
            <b/>
            <sz val="9"/>
            <color indexed="81"/>
            <rFont val="Tahoma"/>
            <family val="2"/>
          </rPr>
          <t>e</t>
        </r>
      </text>
    </comment>
    <comment ref="H23" authorId="0">
      <text>
        <r>
          <rPr>
            <b/>
            <sz val="9"/>
            <color indexed="81"/>
            <rFont val="Tahoma"/>
            <family val="2"/>
          </rPr>
          <t>e</t>
        </r>
      </text>
    </comment>
    <comment ref="I23" authorId="0">
      <text>
        <r>
          <rPr>
            <b/>
            <sz val="9"/>
            <color indexed="81"/>
            <rFont val="Tahoma"/>
            <family val="2"/>
          </rPr>
          <t>e</t>
        </r>
      </text>
    </comment>
    <comment ref="J23" authorId="0">
      <text>
        <r>
          <rPr>
            <b/>
            <sz val="9"/>
            <color indexed="81"/>
            <rFont val="Tahoma"/>
            <family val="2"/>
          </rPr>
          <t>e</t>
        </r>
      </text>
    </comment>
    <comment ref="K23" authorId="0">
      <text>
        <r>
          <rPr>
            <b/>
            <sz val="9"/>
            <color indexed="81"/>
            <rFont val="Tahoma"/>
            <family val="2"/>
          </rPr>
          <t>e</t>
        </r>
      </text>
    </comment>
    <comment ref="C24" authorId="0">
      <text>
        <r>
          <rPr>
            <b/>
            <sz val="9"/>
            <color indexed="81"/>
            <rFont val="Tahoma"/>
            <family val="2"/>
          </rPr>
          <t>b</t>
        </r>
      </text>
    </comment>
    <comment ref="L24" authorId="0">
      <text>
        <r>
          <rPr>
            <b/>
            <sz val="9"/>
            <color indexed="81"/>
            <rFont val="Tahoma"/>
            <family val="2"/>
          </rPr>
          <t>b</t>
        </r>
      </text>
    </comment>
    <comment ref="O25" authorId="0">
      <text>
        <r>
          <rPr>
            <b/>
            <sz val="9"/>
            <color indexed="81"/>
            <rFont val="Tahoma"/>
            <family val="2"/>
          </rPr>
          <t>b</t>
        </r>
      </text>
    </comment>
  </commentList>
</comments>
</file>

<file path=xl/comments30.xml><?xml version="1.0" encoding="utf-8"?>
<comments xmlns="http://schemas.openxmlformats.org/spreadsheetml/2006/main">
  <authors>
    <author>Vladica</author>
  </authors>
  <commentList>
    <comment ref="H24" authorId="0">
      <text>
        <r>
          <rPr>
            <b/>
            <sz val="9"/>
            <color indexed="81"/>
            <rFont val="Tahoma"/>
            <family val="2"/>
          </rPr>
          <t>b</t>
        </r>
      </text>
    </comment>
    <comment ref="I24" authorId="0">
      <text>
        <r>
          <rPr>
            <b/>
            <sz val="9"/>
            <color indexed="81"/>
            <rFont val="Tahoma"/>
            <family val="2"/>
          </rPr>
          <t>b</t>
        </r>
      </text>
    </comment>
    <comment ref="O24" authorId="0">
      <text>
        <r>
          <rPr>
            <b/>
            <sz val="9"/>
            <color indexed="81"/>
            <rFont val="Tahoma"/>
            <family val="2"/>
          </rPr>
          <t>b</t>
        </r>
      </text>
    </comment>
    <comment ref="D25" authorId="0">
      <text>
        <r>
          <rPr>
            <b/>
            <sz val="9"/>
            <color indexed="81"/>
            <rFont val="Tahoma"/>
            <family val="2"/>
          </rPr>
          <t>b</t>
        </r>
      </text>
    </comment>
    <comment ref="H35" authorId="0">
      <text>
        <r>
          <rPr>
            <b/>
            <sz val="9"/>
            <color indexed="81"/>
            <rFont val="Tahoma"/>
            <family val="2"/>
          </rPr>
          <t>b</t>
        </r>
      </text>
    </comment>
    <comment ref="I35" authorId="0">
      <text>
        <r>
          <rPr>
            <b/>
            <sz val="9"/>
            <color indexed="81"/>
            <rFont val="Tahoma"/>
            <family val="2"/>
          </rPr>
          <t>b</t>
        </r>
      </text>
    </comment>
    <comment ref="O35" authorId="0">
      <text>
        <r>
          <rPr>
            <b/>
            <sz val="9"/>
            <color indexed="81"/>
            <rFont val="Tahoma"/>
            <family val="2"/>
          </rPr>
          <t>b</t>
        </r>
      </text>
    </comment>
    <comment ref="D36" authorId="0">
      <text>
        <r>
          <rPr>
            <b/>
            <sz val="9"/>
            <color indexed="81"/>
            <rFont val="Tahoma"/>
            <family val="2"/>
          </rPr>
          <t>b</t>
        </r>
      </text>
    </comment>
    <comment ref="H46" authorId="0">
      <text>
        <r>
          <rPr>
            <b/>
            <sz val="9"/>
            <color indexed="81"/>
            <rFont val="Tahoma"/>
            <family val="2"/>
          </rPr>
          <t>b</t>
        </r>
      </text>
    </comment>
    <comment ref="I46" authorId="0">
      <text>
        <r>
          <rPr>
            <b/>
            <sz val="9"/>
            <color indexed="81"/>
            <rFont val="Tahoma"/>
            <family val="2"/>
          </rPr>
          <t>b</t>
        </r>
      </text>
    </comment>
    <comment ref="O46" authorId="0">
      <text>
        <r>
          <rPr>
            <b/>
            <sz val="9"/>
            <color indexed="81"/>
            <rFont val="Tahoma"/>
            <family val="2"/>
          </rPr>
          <t>b</t>
        </r>
      </text>
    </comment>
    <comment ref="D47" authorId="0">
      <text>
        <r>
          <rPr>
            <b/>
            <sz val="9"/>
            <color indexed="81"/>
            <rFont val="Tahoma"/>
            <family val="2"/>
          </rPr>
          <t>b</t>
        </r>
      </text>
    </comment>
  </commentList>
</comments>
</file>

<file path=xl/comments31.xml><?xml version="1.0" encoding="utf-8"?>
<comments xmlns="http://schemas.openxmlformats.org/spreadsheetml/2006/main">
  <authors>
    <author>Vladica</author>
  </authors>
  <commentList>
    <comment ref="L23" authorId="0">
      <text>
        <r>
          <rPr>
            <b/>
            <sz val="9"/>
            <color indexed="81"/>
            <rFont val="Tahoma"/>
            <family val="2"/>
          </rPr>
          <t>b</t>
        </r>
      </text>
    </comment>
    <comment ref="L24" authorId="0">
      <text>
        <r>
          <rPr>
            <b/>
            <sz val="9"/>
            <color indexed="81"/>
            <rFont val="Tahoma"/>
            <family val="2"/>
          </rPr>
          <t>b</t>
        </r>
      </text>
    </comment>
    <comment ref="L25" authorId="0">
      <text>
        <r>
          <rPr>
            <b/>
            <sz val="9"/>
            <color indexed="81"/>
            <rFont val="Tahoma"/>
            <family val="2"/>
          </rPr>
          <t>b</t>
        </r>
      </text>
    </comment>
    <comment ref="L33" authorId="0">
      <text>
        <r>
          <rPr>
            <b/>
            <sz val="9"/>
            <color indexed="81"/>
            <rFont val="Tahoma"/>
            <family val="2"/>
          </rPr>
          <t>b</t>
        </r>
      </text>
    </comment>
    <comment ref="L34" authorId="0">
      <text>
        <r>
          <rPr>
            <b/>
            <sz val="9"/>
            <color indexed="81"/>
            <rFont val="Tahoma"/>
            <family val="2"/>
          </rPr>
          <t>b</t>
        </r>
      </text>
    </comment>
    <comment ref="L35" authorId="0">
      <text>
        <r>
          <rPr>
            <b/>
            <sz val="9"/>
            <color indexed="81"/>
            <rFont val="Tahoma"/>
            <family val="2"/>
          </rPr>
          <t>b</t>
        </r>
      </text>
    </comment>
    <comment ref="L43" authorId="0">
      <text>
        <r>
          <rPr>
            <b/>
            <sz val="9"/>
            <color indexed="81"/>
            <rFont val="Tahoma"/>
            <family val="2"/>
          </rPr>
          <t>b</t>
        </r>
      </text>
    </comment>
    <comment ref="L44" authorId="0">
      <text>
        <r>
          <rPr>
            <b/>
            <sz val="9"/>
            <color indexed="81"/>
            <rFont val="Tahoma"/>
            <family val="2"/>
          </rPr>
          <t>b</t>
        </r>
      </text>
    </comment>
    <comment ref="L45" authorId="0">
      <text>
        <r>
          <rPr>
            <b/>
            <sz val="9"/>
            <color indexed="81"/>
            <rFont val="Tahoma"/>
            <family val="2"/>
          </rPr>
          <t>b</t>
        </r>
      </text>
    </comment>
  </commentList>
</comments>
</file>

<file path=xl/comments32.xml><?xml version="1.0" encoding="utf-8"?>
<comments xmlns="http://schemas.openxmlformats.org/spreadsheetml/2006/main">
  <authors>
    <author>Vladica</author>
  </authors>
  <commentList>
    <comment ref="B23" authorId="0">
      <text>
        <r>
          <rPr>
            <b/>
            <sz val="9"/>
            <color indexed="81"/>
            <rFont val="Tahoma"/>
            <family val="2"/>
          </rPr>
          <t>e</t>
        </r>
      </text>
    </comment>
    <comment ref="C23" authorId="0">
      <text>
        <r>
          <rPr>
            <b/>
            <sz val="9"/>
            <color indexed="81"/>
            <rFont val="Tahoma"/>
            <family val="2"/>
          </rPr>
          <t>e</t>
        </r>
      </text>
    </comment>
    <comment ref="D23" authorId="0">
      <text>
        <r>
          <rPr>
            <b/>
            <sz val="9"/>
            <color indexed="81"/>
            <rFont val="Tahoma"/>
            <family val="2"/>
          </rPr>
          <t>e</t>
        </r>
      </text>
    </comment>
    <comment ref="E23" authorId="0">
      <text>
        <r>
          <rPr>
            <b/>
            <sz val="9"/>
            <color indexed="81"/>
            <rFont val="Tahoma"/>
            <family val="2"/>
          </rPr>
          <t>e</t>
        </r>
      </text>
    </comment>
    <comment ref="F23" authorId="0">
      <text>
        <r>
          <rPr>
            <b/>
            <sz val="9"/>
            <color indexed="81"/>
            <rFont val="Tahoma"/>
            <family val="2"/>
          </rPr>
          <t>e</t>
        </r>
      </text>
    </comment>
    <comment ref="H23" authorId="0">
      <text>
        <r>
          <rPr>
            <b/>
            <sz val="9"/>
            <color indexed="81"/>
            <rFont val="Tahoma"/>
            <family val="2"/>
          </rPr>
          <t>e</t>
        </r>
      </text>
    </comment>
    <comment ref="J23" authorId="0">
      <text>
        <r>
          <rPr>
            <b/>
            <sz val="9"/>
            <color indexed="81"/>
            <rFont val="Tahoma"/>
            <family val="2"/>
          </rPr>
          <t>e</t>
        </r>
      </text>
    </comment>
    <comment ref="K23" authorId="0">
      <text>
        <r>
          <rPr>
            <b/>
            <sz val="9"/>
            <color indexed="81"/>
            <rFont val="Tahoma"/>
            <family val="2"/>
          </rPr>
          <t>e</t>
        </r>
      </text>
    </comment>
    <comment ref="L23" authorId="0">
      <text>
        <r>
          <rPr>
            <b/>
            <sz val="9"/>
            <color indexed="81"/>
            <rFont val="Tahoma"/>
            <family val="2"/>
          </rPr>
          <t>e</t>
        </r>
      </text>
    </comment>
    <comment ref="M23" authorId="0">
      <text>
        <r>
          <rPr>
            <b/>
            <sz val="9"/>
            <color indexed="81"/>
            <rFont val="Tahoma"/>
            <family val="2"/>
          </rPr>
          <t>e</t>
        </r>
      </text>
    </comment>
    <comment ref="N23" authorId="0">
      <text>
        <r>
          <rPr>
            <b/>
            <sz val="9"/>
            <color indexed="81"/>
            <rFont val="Tahoma"/>
            <family val="2"/>
          </rPr>
          <t>e</t>
        </r>
      </text>
    </comment>
    <comment ref="O23" authorId="0">
      <text>
        <r>
          <rPr>
            <b/>
            <sz val="9"/>
            <color indexed="81"/>
            <rFont val="Tahoma"/>
            <family val="2"/>
          </rPr>
          <t>e</t>
        </r>
      </text>
    </comment>
    <comment ref="K24" authorId="0">
      <text>
        <r>
          <rPr>
            <b/>
            <sz val="9"/>
            <color indexed="81"/>
            <rFont val="Tahoma"/>
            <family val="2"/>
          </rPr>
          <t>p</t>
        </r>
      </text>
    </comment>
    <comment ref="M24" authorId="0">
      <text>
        <r>
          <rPr>
            <b/>
            <sz val="9"/>
            <color indexed="81"/>
            <rFont val="Tahoma"/>
            <family val="2"/>
          </rPr>
          <t>p</t>
        </r>
      </text>
    </comment>
    <comment ref="O24" authorId="0">
      <text>
        <r>
          <rPr>
            <b/>
            <sz val="9"/>
            <color indexed="81"/>
            <rFont val="Tahoma"/>
            <family val="2"/>
          </rPr>
          <t>p</t>
        </r>
      </text>
    </comment>
    <comment ref="O25" authorId="0">
      <text>
        <r>
          <rPr>
            <b/>
            <sz val="9"/>
            <color indexed="81"/>
            <rFont val="Tahoma"/>
            <family val="2"/>
          </rPr>
          <t>p</t>
        </r>
      </text>
    </comment>
    <comment ref="B34" authorId="0">
      <text>
        <r>
          <rPr>
            <b/>
            <sz val="9"/>
            <color indexed="81"/>
            <rFont val="Tahoma"/>
            <family val="2"/>
          </rPr>
          <t>e</t>
        </r>
      </text>
    </comment>
    <comment ref="C34" authorId="0">
      <text>
        <r>
          <rPr>
            <b/>
            <sz val="9"/>
            <color indexed="81"/>
            <rFont val="Tahoma"/>
            <family val="2"/>
          </rPr>
          <t>e</t>
        </r>
      </text>
    </comment>
    <comment ref="D34" authorId="0">
      <text>
        <r>
          <rPr>
            <b/>
            <sz val="9"/>
            <color indexed="81"/>
            <rFont val="Tahoma"/>
            <family val="2"/>
          </rPr>
          <t>e</t>
        </r>
      </text>
    </comment>
    <comment ref="E34" authorId="0">
      <text>
        <r>
          <rPr>
            <b/>
            <sz val="9"/>
            <color indexed="81"/>
            <rFont val="Tahoma"/>
            <family val="2"/>
          </rPr>
          <t>e</t>
        </r>
      </text>
    </comment>
    <comment ref="F34" authorId="0">
      <text>
        <r>
          <rPr>
            <b/>
            <sz val="9"/>
            <color indexed="81"/>
            <rFont val="Tahoma"/>
            <family val="2"/>
          </rPr>
          <t>e</t>
        </r>
      </text>
    </comment>
    <comment ref="G34" authorId="0">
      <text>
        <r>
          <rPr>
            <b/>
            <sz val="9"/>
            <color indexed="81"/>
            <rFont val="Tahoma"/>
            <family val="2"/>
          </rPr>
          <t>e</t>
        </r>
      </text>
    </comment>
    <comment ref="H34" authorId="0">
      <text>
        <r>
          <rPr>
            <b/>
            <sz val="9"/>
            <color indexed="81"/>
            <rFont val="Tahoma"/>
            <family val="2"/>
          </rPr>
          <t>e</t>
        </r>
      </text>
    </comment>
    <comment ref="I34" authorId="0">
      <text>
        <r>
          <rPr>
            <b/>
            <sz val="9"/>
            <color indexed="81"/>
            <rFont val="Tahoma"/>
            <family val="2"/>
          </rPr>
          <t>e</t>
        </r>
      </text>
    </comment>
    <comment ref="J34" authorId="0">
      <text>
        <r>
          <rPr>
            <b/>
            <sz val="9"/>
            <color indexed="81"/>
            <rFont val="Tahoma"/>
            <family val="2"/>
          </rPr>
          <t>e</t>
        </r>
      </text>
    </comment>
    <comment ref="K34" authorId="0">
      <text>
        <r>
          <rPr>
            <b/>
            <sz val="9"/>
            <color indexed="81"/>
            <rFont val="Tahoma"/>
            <family val="2"/>
          </rPr>
          <t>e</t>
        </r>
      </text>
    </comment>
    <comment ref="L34" authorId="0">
      <text>
        <r>
          <rPr>
            <b/>
            <sz val="9"/>
            <color indexed="81"/>
            <rFont val="Tahoma"/>
            <family val="2"/>
          </rPr>
          <t>e</t>
        </r>
      </text>
    </comment>
    <comment ref="M34" authorId="0">
      <text>
        <r>
          <rPr>
            <b/>
            <sz val="9"/>
            <color indexed="81"/>
            <rFont val="Tahoma"/>
            <family val="2"/>
          </rPr>
          <t>e</t>
        </r>
      </text>
    </comment>
    <comment ref="N34" authorId="0">
      <text>
        <r>
          <rPr>
            <b/>
            <sz val="9"/>
            <color indexed="81"/>
            <rFont val="Tahoma"/>
            <family val="2"/>
          </rPr>
          <t>e</t>
        </r>
      </text>
    </comment>
    <comment ref="O34" authorId="0">
      <text>
        <r>
          <rPr>
            <b/>
            <sz val="9"/>
            <color indexed="81"/>
            <rFont val="Tahoma"/>
            <family val="2"/>
          </rPr>
          <t>e</t>
        </r>
      </text>
    </comment>
    <comment ref="K35" authorId="0">
      <text>
        <r>
          <rPr>
            <b/>
            <sz val="9"/>
            <color indexed="81"/>
            <rFont val="Tahoma"/>
            <family val="2"/>
          </rPr>
          <t>p</t>
        </r>
      </text>
    </comment>
    <comment ref="M35" authorId="0">
      <text>
        <r>
          <rPr>
            <b/>
            <sz val="9"/>
            <color indexed="81"/>
            <rFont val="Tahoma"/>
            <family val="2"/>
          </rPr>
          <t>p</t>
        </r>
      </text>
    </comment>
    <comment ref="O35" authorId="0">
      <text>
        <r>
          <rPr>
            <b/>
            <sz val="9"/>
            <color indexed="81"/>
            <rFont val="Tahoma"/>
            <family val="2"/>
          </rPr>
          <t>p</t>
        </r>
      </text>
    </comment>
    <comment ref="O36" authorId="0">
      <text>
        <r>
          <rPr>
            <b/>
            <sz val="9"/>
            <color indexed="81"/>
            <rFont val="Tahoma"/>
            <family val="2"/>
          </rPr>
          <t>p</t>
        </r>
      </text>
    </comment>
    <comment ref="F37" authorId="0">
      <text>
        <r>
          <rPr>
            <b/>
            <sz val="9"/>
            <color indexed="81"/>
            <rFont val="Tahoma"/>
            <family val="2"/>
          </rPr>
          <t>b</t>
        </r>
      </text>
    </comment>
    <comment ref="B45" authorId="0">
      <text>
        <r>
          <rPr>
            <b/>
            <sz val="9"/>
            <color indexed="81"/>
            <rFont val="Tahoma"/>
            <family val="2"/>
          </rPr>
          <t>e</t>
        </r>
      </text>
    </comment>
    <comment ref="C45" authorId="0">
      <text>
        <r>
          <rPr>
            <b/>
            <sz val="9"/>
            <color indexed="81"/>
            <rFont val="Tahoma"/>
            <family val="2"/>
          </rPr>
          <t>e</t>
        </r>
      </text>
    </comment>
    <comment ref="D45" authorId="0">
      <text>
        <r>
          <rPr>
            <b/>
            <sz val="9"/>
            <color indexed="81"/>
            <rFont val="Tahoma"/>
            <family val="2"/>
          </rPr>
          <t>e</t>
        </r>
      </text>
    </comment>
    <comment ref="E45" authorId="0">
      <text>
        <r>
          <rPr>
            <b/>
            <sz val="9"/>
            <color indexed="81"/>
            <rFont val="Tahoma"/>
            <family val="2"/>
          </rPr>
          <t>e</t>
        </r>
      </text>
    </comment>
    <comment ref="F45" authorId="0">
      <text>
        <r>
          <rPr>
            <b/>
            <sz val="9"/>
            <color indexed="81"/>
            <rFont val="Tahoma"/>
            <family val="2"/>
          </rPr>
          <t>e</t>
        </r>
      </text>
    </comment>
    <comment ref="G45" authorId="0">
      <text>
        <r>
          <rPr>
            <b/>
            <sz val="9"/>
            <color indexed="81"/>
            <rFont val="Tahoma"/>
            <family val="2"/>
          </rPr>
          <t>e</t>
        </r>
      </text>
    </comment>
    <comment ref="H45" authorId="0">
      <text>
        <r>
          <rPr>
            <b/>
            <sz val="9"/>
            <color indexed="81"/>
            <rFont val="Tahoma"/>
            <family val="2"/>
          </rPr>
          <t>e</t>
        </r>
      </text>
    </comment>
    <comment ref="I45" authorId="0">
      <text>
        <r>
          <rPr>
            <b/>
            <sz val="9"/>
            <color indexed="81"/>
            <rFont val="Tahoma"/>
            <family val="2"/>
          </rPr>
          <t>e</t>
        </r>
      </text>
    </comment>
    <comment ref="J45" authorId="0">
      <text>
        <r>
          <rPr>
            <b/>
            <sz val="9"/>
            <color indexed="81"/>
            <rFont val="Tahoma"/>
            <family val="2"/>
          </rPr>
          <t>e</t>
        </r>
      </text>
    </comment>
    <comment ref="K45" authorId="0">
      <text>
        <r>
          <rPr>
            <b/>
            <sz val="9"/>
            <color indexed="81"/>
            <rFont val="Tahoma"/>
            <family val="2"/>
          </rPr>
          <t>e</t>
        </r>
      </text>
    </comment>
    <comment ref="L45" authorId="0">
      <text>
        <r>
          <rPr>
            <b/>
            <sz val="9"/>
            <color indexed="81"/>
            <rFont val="Tahoma"/>
            <family val="2"/>
          </rPr>
          <t>e</t>
        </r>
      </text>
    </comment>
    <comment ref="M45" authorId="0">
      <text>
        <r>
          <rPr>
            <b/>
            <sz val="9"/>
            <color indexed="81"/>
            <rFont val="Tahoma"/>
            <family val="2"/>
          </rPr>
          <t>e</t>
        </r>
      </text>
    </comment>
    <comment ref="N45" authorId="0">
      <text>
        <r>
          <rPr>
            <b/>
            <sz val="9"/>
            <color indexed="81"/>
            <rFont val="Tahoma"/>
            <family val="2"/>
          </rPr>
          <t>e</t>
        </r>
      </text>
    </comment>
    <comment ref="O45" authorId="0">
      <text>
        <r>
          <rPr>
            <b/>
            <sz val="9"/>
            <color indexed="81"/>
            <rFont val="Tahoma"/>
            <family val="2"/>
          </rPr>
          <t>e</t>
        </r>
      </text>
    </comment>
    <comment ref="K46" authorId="0">
      <text>
        <r>
          <rPr>
            <b/>
            <sz val="9"/>
            <color indexed="81"/>
            <rFont val="Tahoma"/>
            <family val="2"/>
          </rPr>
          <t>p</t>
        </r>
      </text>
    </comment>
    <comment ref="M46" authorId="0">
      <text>
        <r>
          <rPr>
            <b/>
            <sz val="9"/>
            <color indexed="81"/>
            <rFont val="Tahoma"/>
            <family val="2"/>
          </rPr>
          <t>p</t>
        </r>
      </text>
    </comment>
    <comment ref="O46" authorId="0">
      <text>
        <r>
          <rPr>
            <b/>
            <sz val="9"/>
            <color indexed="81"/>
            <rFont val="Tahoma"/>
            <family val="2"/>
          </rPr>
          <t>p</t>
        </r>
      </text>
    </comment>
    <comment ref="D47" authorId="0">
      <text>
        <r>
          <rPr>
            <b/>
            <sz val="9"/>
            <color indexed="81"/>
            <rFont val="Tahoma"/>
            <family val="2"/>
          </rPr>
          <t>d</t>
        </r>
      </text>
    </comment>
    <comment ref="E47" authorId="0">
      <text>
        <r>
          <rPr>
            <b/>
            <sz val="9"/>
            <color indexed="81"/>
            <rFont val="Tahoma"/>
            <family val="2"/>
          </rPr>
          <t>d</t>
        </r>
      </text>
    </comment>
    <comment ref="F47" authorId="0">
      <text>
        <r>
          <rPr>
            <b/>
            <sz val="9"/>
            <color indexed="81"/>
            <rFont val="Tahoma"/>
            <family val="2"/>
          </rPr>
          <t>d</t>
        </r>
      </text>
    </comment>
    <comment ref="G47" authorId="0">
      <text>
        <r>
          <rPr>
            <b/>
            <sz val="9"/>
            <color indexed="81"/>
            <rFont val="Tahoma"/>
            <family val="2"/>
          </rPr>
          <t>d</t>
        </r>
      </text>
    </comment>
    <comment ref="H47" authorId="0">
      <text>
        <r>
          <rPr>
            <b/>
            <sz val="9"/>
            <color indexed="81"/>
            <rFont val="Tahoma"/>
            <family val="2"/>
          </rPr>
          <t>d</t>
        </r>
      </text>
    </comment>
    <comment ref="I47" authorId="0">
      <text>
        <r>
          <rPr>
            <b/>
            <sz val="9"/>
            <color indexed="81"/>
            <rFont val="Tahoma"/>
            <family val="2"/>
          </rPr>
          <t>d</t>
        </r>
      </text>
    </comment>
    <comment ref="J47" authorId="0">
      <text>
        <r>
          <rPr>
            <b/>
            <sz val="9"/>
            <color indexed="81"/>
            <rFont val="Tahoma"/>
            <family val="2"/>
          </rPr>
          <t>d</t>
        </r>
      </text>
    </comment>
    <comment ref="K47" authorId="0">
      <text>
        <r>
          <rPr>
            <b/>
            <sz val="9"/>
            <color indexed="81"/>
            <rFont val="Tahoma"/>
            <family val="2"/>
          </rPr>
          <t>d</t>
        </r>
      </text>
    </comment>
    <comment ref="L47" authorId="0">
      <text>
        <r>
          <rPr>
            <b/>
            <sz val="9"/>
            <color indexed="81"/>
            <rFont val="Tahoma"/>
            <family val="2"/>
          </rPr>
          <t>d</t>
        </r>
      </text>
    </comment>
    <comment ref="O47" authorId="0">
      <text>
        <r>
          <rPr>
            <b/>
            <sz val="9"/>
            <color indexed="81"/>
            <rFont val="Tahoma"/>
            <family val="2"/>
          </rPr>
          <t>p</t>
        </r>
      </text>
    </comment>
    <comment ref="F48" authorId="0">
      <text>
        <r>
          <rPr>
            <b/>
            <sz val="9"/>
            <color indexed="81"/>
            <rFont val="Tahoma"/>
            <family val="2"/>
          </rPr>
          <t>b</t>
        </r>
      </text>
    </comment>
    <comment ref="B56" authorId="0">
      <text>
        <r>
          <rPr>
            <b/>
            <sz val="9"/>
            <color indexed="81"/>
            <rFont val="Tahoma"/>
            <family val="2"/>
          </rPr>
          <t>e</t>
        </r>
      </text>
    </comment>
    <comment ref="C56" authorId="0">
      <text>
        <r>
          <rPr>
            <b/>
            <sz val="9"/>
            <color indexed="81"/>
            <rFont val="Tahoma"/>
            <family val="2"/>
          </rPr>
          <t>e</t>
        </r>
      </text>
    </comment>
    <comment ref="D56" authorId="0">
      <text>
        <r>
          <rPr>
            <b/>
            <sz val="9"/>
            <color indexed="81"/>
            <rFont val="Tahoma"/>
            <family val="2"/>
          </rPr>
          <t>e</t>
        </r>
      </text>
    </comment>
    <comment ref="E56" authorId="0">
      <text>
        <r>
          <rPr>
            <b/>
            <sz val="9"/>
            <color indexed="81"/>
            <rFont val="Tahoma"/>
            <family val="2"/>
          </rPr>
          <t>e</t>
        </r>
      </text>
    </comment>
    <comment ref="F56" authorId="0">
      <text>
        <r>
          <rPr>
            <b/>
            <sz val="9"/>
            <color indexed="81"/>
            <rFont val="Tahoma"/>
            <family val="2"/>
          </rPr>
          <t>e</t>
        </r>
      </text>
    </comment>
    <comment ref="G56" authorId="0">
      <text>
        <r>
          <rPr>
            <b/>
            <sz val="9"/>
            <color indexed="81"/>
            <rFont val="Tahoma"/>
            <family val="2"/>
          </rPr>
          <t>e</t>
        </r>
      </text>
    </comment>
    <comment ref="H56" authorId="0">
      <text>
        <r>
          <rPr>
            <b/>
            <sz val="9"/>
            <color indexed="81"/>
            <rFont val="Tahoma"/>
            <family val="2"/>
          </rPr>
          <t>e</t>
        </r>
      </text>
    </comment>
    <comment ref="I56" authorId="0">
      <text>
        <r>
          <rPr>
            <b/>
            <sz val="9"/>
            <color indexed="81"/>
            <rFont val="Tahoma"/>
            <family val="2"/>
          </rPr>
          <t>e</t>
        </r>
      </text>
    </comment>
    <comment ref="J56" authorId="0">
      <text>
        <r>
          <rPr>
            <b/>
            <sz val="9"/>
            <color indexed="81"/>
            <rFont val="Tahoma"/>
            <family val="2"/>
          </rPr>
          <t>e</t>
        </r>
      </text>
    </comment>
    <comment ref="K56" authorId="0">
      <text>
        <r>
          <rPr>
            <b/>
            <sz val="9"/>
            <color indexed="81"/>
            <rFont val="Tahoma"/>
            <family val="2"/>
          </rPr>
          <t>e</t>
        </r>
      </text>
    </comment>
    <comment ref="L56" authorId="0">
      <text>
        <r>
          <rPr>
            <b/>
            <sz val="9"/>
            <color indexed="81"/>
            <rFont val="Tahoma"/>
            <family val="2"/>
          </rPr>
          <t>e</t>
        </r>
      </text>
    </comment>
    <comment ref="M56" authorId="0">
      <text>
        <r>
          <rPr>
            <b/>
            <sz val="9"/>
            <color indexed="81"/>
            <rFont val="Tahoma"/>
            <family val="2"/>
          </rPr>
          <t>e</t>
        </r>
      </text>
    </comment>
    <comment ref="N56" authorId="0">
      <text>
        <r>
          <rPr>
            <b/>
            <sz val="9"/>
            <color indexed="81"/>
            <rFont val="Tahoma"/>
            <family val="2"/>
          </rPr>
          <t>e</t>
        </r>
      </text>
    </comment>
    <comment ref="O56" authorId="0">
      <text>
        <r>
          <rPr>
            <b/>
            <sz val="9"/>
            <color indexed="81"/>
            <rFont val="Tahoma"/>
            <family val="2"/>
          </rPr>
          <t>e</t>
        </r>
      </text>
    </comment>
    <comment ref="K57" authorId="0">
      <text>
        <r>
          <rPr>
            <b/>
            <sz val="9"/>
            <color indexed="81"/>
            <rFont val="Tahoma"/>
            <family val="2"/>
          </rPr>
          <t>p</t>
        </r>
      </text>
    </comment>
    <comment ref="M57" authorId="0">
      <text>
        <r>
          <rPr>
            <b/>
            <sz val="9"/>
            <color indexed="81"/>
            <rFont val="Tahoma"/>
            <family val="2"/>
          </rPr>
          <t>p</t>
        </r>
      </text>
    </comment>
    <comment ref="O57" authorId="0">
      <text>
        <r>
          <rPr>
            <b/>
            <sz val="9"/>
            <color indexed="81"/>
            <rFont val="Tahoma"/>
            <family val="2"/>
          </rPr>
          <t>p</t>
        </r>
      </text>
    </comment>
    <comment ref="O58" authorId="0">
      <text>
        <r>
          <rPr>
            <b/>
            <sz val="9"/>
            <color indexed="81"/>
            <rFont val="Tahoma"/>
            <family val="2"/>
          </rPr>
          <t>p</t>
        </r>
      </text>
    </comment>
    <comment ref="B67" authorId="0">
      <text>
        <r>
          <rPr>
            <b/>
            <sz val="9"/>
            <color indexed="81"/>
            <rFont val="Tahoma"/>
            <family val="2"/>
          </rPr>
          <t>e</t>
        </r>
      </text>
    </comment>
    <comment ref="C67" authorId="0">
      <text>
        <r>
          <rPr>
            <b/>
            <sz val="9"/>
            <color indexed="81"/>
            <rFont val="Tahoma"/>
            <family val="2"/>
          </rPr>
          <t>e</t>
        </r>
      </text>
    </comment>
    <comment ref="D67" authorId="0">
      <text>
        <r>
          <rPr>
            <b/>
            <sz val="9"/>
            <color indexed="81"/>
            <rFont val="Tahoma"/>
            <family val="2"/>
          </rPr>
          <t>e</t>
        </r>
      </text>
    </comment>
    <comment ref="E67" authorId="0">
      <text>
        <r>
          <rPr>
            <b/>
            <sz val="9"/>
            <color indexed="81"/>
            <rFont val="Tahoma"/>
            <family val="2"/>
          </rPr>
          <t>e</t>
        </r>
      </text>
    </comment>
    <comment ref="F67" authorId="0">
      <text>
        <r>
          <rPr>
            <b/>
            <sz val="9"/>
            <color indexed="81"/>
            <rFont val="Tahoma"/>
            <family val="2"/>
          </rPr>
          <t>e</t>
        </r>
      </text>
    </comment>
    <comment ref="G67" authorId="0">
      <text>
        <r>
          <rPr>
            <b/>
            <sz val="9"/>
            <color indexed="81"/>
            <rFont val="Tahoma"/>
            <family val="2"/>
          </rPr>
          <t>e</t>
        </r>
      </text>
    </comment>
    <comment ref="H67" authorId="0">
      <text>
        <r>
          <rPr>
            <b/>
            <sz val="9"/>
            <color indexed="81"/>
            <rFont val="Tahoma"/>
            <family val="2"/>
          </rPr>
          <t>e</t>
        </r>
      </text>
    </comment>
    <comment ref="I67" authorId="0">
      <text>
        <r>
          <rPr>
            <b/>
            <sz val="9"/>
            <color indexed="81"/>
            <rFont val="Tahoma"/>
            <family val="2"/>
          </rPr>
          <t>e</t>
        </r>
      </text>
    </comment>
    <comment ref="J67" authorId="0">
      <text>
        <r>
          <rPr>
            <b/>
            <sz val="9"/>
            <color indexed="81"/>
            <rFont val="Tahoma"/>
            <family val="2"/>
          </rPr>
          <t>e</t>
        </r>
      </text>
    </comment>
    <comment ref="K67" authorId="0">
      <text>
        <r>
          <rPr>
            <b/>
            <sz val="9"/>
            <color indexed="81"/>
            <rFont val="Tahoma"/>
            <family val="2"/>
          </rPr>
          <t>e</t>
        </r>
      </text>
    </comment>
    <comment ref="L67" authorId="0">
      <text>
        <r>
          <rPr>
            <b/>
            <sz val="9"/>
            <color indexed="81"/>
            <rFont val="Tahoma"/>
            <family val="2"/>
          </rPr>
          <t>e</t>
        </r>
      </text>
    </comment>
    <comment ref="M67" authorId="0">
      <text>
        <r>
          <rPr>
            <b/>
            <sz val="9"/>
            <color indexed="81"/>
            <rFont val="Tahoma"/>
            <family val="2"/>
          </rPr>
          <t>e</t>
        </r>
      </text>
    </comment>
    <comment ref="N67" authorId="0">
      <text>
        <r>
          <rPr>
            <b/>
            <sz val="9"/>
            <color indexed="81"/>
            <rFont val="Tahoma"/>
            <family val="2"/>
          </rPr>
          <t>e</t>
        </r>
      </text>
    </comment>
    <comment ref="O67" authorId="0">
      <text>
        <r>
          <rPr>
            <b/>
            <sz val="9"/>
            <color indexed="81"/>
            <rFont val="Tahoma"/>
            <family val="2"/>
          </rPr>
          <t>e</t>
        </r>
      </text>
    </comment>
    <comment ref="K68" authorId="0">
      <text>
        <r>
          <rPr>
            <b/>
            <sz val="9"/>
            <color indexed="81"/>
            <rFont val="Tahoma"/>
            <family val="2"/>
          </rPr>
          <t>p</t>
        </r>
      </text>
    </comment>
    <comment ref="M68" authorId="0">
      <text>
        <r>
          <rPr>
            <b/>
            <sz val="9"/>
            <color indexed="81"/>
            <rFont val="Tahoma"/>
            <family val="2"/>
          </rPr>
          <t>p</t>
        </r>
      </text>
    </comment>
    <comment ref="O68" authorId="0">
      <text>
        <r>
          <rPr>
            <b/>
            <sz val="9"/>
            <color indexed="81"/>
            <rFont val="Tahoma"/>
            <family val="2"/>
          </rPr>
          <t>p</t>
        </r>
      </text>
    </comment>
    <comment ref="O69" authorId="0">
      <text>
        <r>
          <rPr>
            <b/>
            <sz val="9"/>
            <color indexed="81"/>
            <rFont val="Tahoma"/>
            <family val="2"/>
          </rPr>
          <t>p</t>
        </r>
      </text>
    </comment>
  </commentList>
</comments>
</file>

<file path=xl/comments33.xml><?xml version="1.0" encoding="utf-8"?>
<comments xmlns="http://schemas.openxmlformats.org/spreadsheetml/2006/main">
  <authors>
    <author>Vladica</author>
  </authors>
  <commentList>
    <comment ref="B23" authorId="0">
      <text>
        <r>
          <rPr>
            <b/>
            <sz val="9"/>
            <color indexed="81"/>
            <rFont val="Tahoma"/>
            <family val="2"/>
          </rPr>
          <t>e</t>
        </r>
      </text>
    </comment>
    <comment ref="C23" authorId="0">
      <text>
        <r>
          <rPr>
            <b/>
            <sz val="9"/>
            <color indexed="81"/>
            <rFont val="Tahoma"/>
            <family val="2"/>
          </rPr>
          <t>e</t>
        </r>
      </text>
    </comment>
    <comment ref="D23" authorId="0">
      <text>
        <r>
          <rPr>
            <b/>
            <sz val="9"/>
            <color indexed="81"/>
            <rFont val="Tahoma"/>
            <family val="2"/>
          </rPr>
          <t>e</t>
        </r>
      </text>
    </comment>
    <comment ref="E23" authorId="0">
      <text>
        <r>
          <rPr>
            <b/>
            <sz val="9"/>
            <color indexed="81"/>
            <rFont val="Tahoma"/>
            <family val="2"/>
          </rPr>
          <t>e</t>
        </r>
      </text>
    </comment>
    <comment ref="F23" authorId="0">
      <text>
        <r>
          <rPr>
            <b/>
            <sz val="9"/>
            <color indexed="81"/>
            <rFont val="Tahoma"/>
            <family val="2"/>
          </rPr>
          <t>e</t>
        </r>
      </text>
    </comment>
    <comment ref="G23" authorId="0">
      <text>
        <r>
          <rPr>
            <b/>
            <sz val="9"/>
            <color indexed="81"/>
            <rFont val="Tahoma"/>
            <family val="2"/>
          </rPr>
          <t>e</t>
        </r>
      </text>
    </comment>
    <comment ref="H23" authorId="0">
      <text>
        <r>
          <rPr>
            <b/>
            <sz val="9"/>
            <color indexed="81"/>
            <rFont val="Tahoma"/>
            <family val="2"/>
          </rPr>
          <t>e</t>
        </r>
      </text>
    </comment>
    <comment ref="J23" authorId="0">
      <text>
        <r>
          <rPr>
            <b/>
            <sz val="9"/>
            <color indexed="81"/>
            <rFont val="Tahoma"/>
            <family val="2"/>
          </rPr>
          <t>e</t>
        </r>
      </text>
    </comment>
    <comment ref="K23" authorId="0">
      <text>
        <r>
          <rPr>
            <b/>
            <sz val="9"/>
            <color indexed="81"/>
            <rFont val="Tahoma"/>
            <family val="2"/>
          </rPr>
          <t>e</t>
        </r>
      </text>
    </comment>
    <comment ref="L23" authorId="0">
      <text>
        <r>
          <rPr>
            <b/>
            <sz val="9"/>
            <color indexed="81"/>
            <rFont val="Tahoma"/>
            <family val="2"/>
          </rPr>
          <t>e</t>
        </r>
      </text>
    </comment>
    <comment ref="M23" authorId="0">
      <text>
        <r>
          <rPr>
            <b/>
            <sz val="9"/>
            <color indexed="81"/>
            <rFont val="Tahoma"/>
            <family val="2"/>
          </rPr>
          <t>e</t>
        </r>
      </text>
    </comment>
    <comment ref="N23" authorId="0">
      <text>
        <r>
          <rPr>
            <b/>
            <sz val="9"/>
            <color indexed="81"/>
            <rFont val="Tahoma"/>
            <family val="2"/>
          </rPr>
          <t>e</t>
        </r>
      </text>
    </comment>
    <comment ref="O23" authorId="0">
      <text>
        <r>
          <rPr>
            <b/>
            <sz val="9"/>
            <color indexed="81"/>
            <rFont val="Tahoma"/>
            <family val="2"/>
          </rPr>
          <t>e</t>
        </r>
      </text>
    </comment>
    <comment ref="K24" authorId="0">
      <text>
        <r>
          <rPr>
            <b/>
            <sz val="9"/>
            <color indexed="81"/>
            <rFont val="Tahoma"/>
            <family val="2"/>
          </rPr>
          <t>p</t>
        </r>
      </text>
    </comment>
    <comment ref="L24" authorId="0">
      <text>
        <r>
          <rPr>
            <b/>
            <sz val="9"/>
            <color indexed="81"/>
            <rFont val="Tahoma"/>
            <family val="2"/>
          </rPr>
          <t>p</t>
        </r>
      </text>
    </comment>
    <comment ref="M24" authorId="0">
      <text>
        <r>
          <rPr>
            <b/>
            <sz val="9"/>
            <color indexed="81"/>
            <rFont val="Tahoma"/>
            <family val="2"/>
          </rPr>
          <t>p</t>
        </r>
      </text>
    </comment>
    <comment ref="O24" authorId="0">
      <text>
        <r>
          <rPr>
            <b/>
            <sz val="9"/>
            <color indexed="81"/>
            <rFont val="Tahoma"/>
            <family val="2"/>
          </rPr>
          <t>p</t>
        </r>
      </text>
    </comment>
    <comment ref="O25" authorId="0">
      <text>
        <r>
          <rPr>
            <b/>
            <sz val="9"/>
            <color indexed="81"/>
            <rFont val="Tahoma"/>
            <family val="2"/>
          </rPr>
          <t>p</t>
        </r>
      </text>
    </comment>
    <comment ref="B34" authorId="0">
      <text>
        <r>
          <rPr>
            <b/>
            <sz val="9"/>
            <color indexed="81"/>
            <rFont val="Tahoma"/>
            <family val="2"/>
          </rPr>
          <t>e</t>
        </r>
      </text>
    </comment>
    <comment ref="C34" authorId="0">
      <text>
        <r>
          <rPr>
            <b/>
            <sz val="9"/>
            <color indexed="81"/>
            <rFont val="Tahoma"/>
            <family val="2"/>
          </rPr>
          <t>e</t>
        </r>
      </text>
    </comment>
    <comment ref="D34" authorId="0">
      <text>
        <r>
          <rPr>
            <b/>
            <sz val="9"/>
            <color indexed="81"/>
            <rFont val="Tahoma"/>
            <family val="2"/>
          </rPr>
          <t>e</t>
        </r>
      </text>
    </comment>
    <comment ref="E34" authorId="0">
      <text>
        <r>
          <rPr>
            <b/>
            <sz val="9"/>
            <color indexed="81"/>
            <rFont val="Tahoma"/>
            <family val="2"/>
          </rPr>
          <t>e</t>
        </r>
      </text>
    </comment>
    <comment ref="F34" authorId="0">
      <text>
        <r>
          <rPr>
            <b/>
            <sz val="9"/>
            <color indexed="81"/>
            <rFont val="Tahoma"/>
            <family val="2"/>
          </rPr>
          <t>e</t>
        </r>
      </text>
    </comment>
    <comment ref="H34" authorId="0">
      <text>
        <r>
          <rPr>
            <b/>
            <sz val="9"/>
            <color indexed="81"/>
            <rFont val="Tahoma"/>
            <family val="2"/>
          </rPr>
          <t>e</t>
        </r>
      </text>
    </comment>
    <comment ref="J34" authorId="0">
      <text>
        <r>
          <rPr>
            <b/>
            <sz val="9"/>
            <color indexed="81"/>
            <rFont val="Tahoma"/>
            <family val="2"/>
          </rPr>
          <t>e</t>
        </r>
      </text>
    </comment>
    <comment ref="K34" authorId="0">
      <text>
        <r>
          <rPr>
            <b/>
            <sz val="9"/>
            <color indexed="81"/>
            <rFont val="Tahoma"/>
            <family val="2"/>
          </rPr>
          <t>e</t>
        </r>
      </text>
    </comment>
    <comment ref="L34" authorId="0">
      <text>
        <r>
          <rPr>
            <b/>
            <sz val="9"/>
            <color indexed="81"/>
            <rFont val="Tahoma"/>
            <family val="2"/>
          </rPr>
          <t>e</t>
        </r>
      </text>
    </comment>
    <comment ref="M34" authorId="0">
      <text>
        <r>
          <rPr>
            <b/>
            <sz val="9"/>
            <color indexed="81"/>
            <rFont val="Tahoma"/>
            <family val="2"/>
          </rPr>
          <t>e</t>
        </r>
      </text>
    </comment>
    <comment ref="N34" authorId="0">
      <text>
        <r>
          <rPr>
            <b/>
            <sz val="9"/>
            <color indexed="81"/>
            <rFont val="Tahoma"/>
            <family val="2"/>
          </rPr>
          <t>e</t>
        </r>
      </text>
    </comment>
    <comment ref="O34" authorId="0">
      <text>
        <r>
          <rPr>
            <b/>
            <sz val="9"/>
            <color indexed="81"/>
            <rFont val="Tahoma"/>
            <family val="2"/>
          </rPr>
          <t>e</t>
        </r>
      </text>
    </comment>
    <comment ref="K35" authorId="0">
      <text>
        <r>
          <rPr>
            <b/>
            <sz val="9"/>
            <color indexed="81"/>
            <rFont val="Tahoma"/>
            <family val="2"/>
          </rPr>
          <t>p</t>
        </r>
      </text>
    </comment>
    <comment ref="L35" authorId="0">
      <text>
        <r>
          <rPr>
            <b/>
            <sz val="9"/>
            <color indexed="81"/>
            <rFont val="Tahoma"/>
            <family val="2"/>
          </rPr>
          <t>p</t>
        </r>
      </text>
    </comment>
    <comment ref="M35" authorId="0">
      <text>
        <r>
          <rPr>
            <b/>
            <sz val="9"/>
            <color indexed="81"/>
            <rFont val="Tahoma"/>
            <family val="2"/>
          </rPr>
          <t>p</t>
        </r>
      </text>
    </comment>
    <comment ref="O35" authorId="0">
      <text>
        <r>
          <rPr>
            <b/>
            <sz val="9"/>
            <color indexed="81"/>
            <rFont val="Tahoma"/>
            <family val="2"/>
          </rPr>
          <t>p</t>
        </r>
      </text>
    </comment>
    <comment ref="O36" authorId="0">
      <text>
        <r>
          <rPr>
            <b/>
            <sz val="9"/>
            <color indexed="81"/>
            <rFont val="Tahoma"/>
            <family val="2"/>
          </rPr>
          <t>p</t>
        </r>
      </text>
    </comment>
    <comment ref="B45" authorId="0">
      <text>
        <r>
          <rPr>
            <b/>
            <sz val="9"/>
            <color indexed="81"/>
            <rFont val="Tahoma"/>
            <family val="2"/>
          </rPr>
          <t>e</t>
        </r>
      </text>
    </comment>
    <comment ref="C45" authorId="0">
      <text>
        <r>
          <rPr>
            <b/>
            <sz val="9"/>
            <color indexed="81"/>
            <rFont val="Tahoma"/>
            <family val="2"/>
          </rPr>
          <t>e</t>
        </r>
      </text>
    </comment>
    <comment ref="D45" authorId="0">
      <text>
        <r>
          <rPr>
            <b/>
            <sz val="9"/>
            <color indexed="81"/>
            <rFont val="Tahoma"/>
            <family val="2"/>
          </rPr>
          <t>e</t>
        </r>
      </text>
    </comment>
    <comment ref="E45" authorId="0">
      <text>
        <r>
          <rPr>
            <b/>
            <sz val="9"/>
            <color indexed="81"/>
            <rFont val="Tahoma"/>
            <family val="2"/>
          </rPr>
          <t>e</t>
        </r>
      </text>
    </comment>
    <comment ref="F45" authorId="0">
      <text>
        <r>
          <rPr>
            <b/>
            <sz val="9"/>
            <color indexed="81"/>
            <rFont val="Tahoma"/>
            <family val="2"/>
          </rPr>
          <t>e</t>
        </r>
      </text>
    </comment>
    <comment ref="G45" authorId="0">
      <text>
        <r>
          <rPr>
            <b/>
            <sz val="9"/>
            <color indexed="81"/>
            <rFont val="Tahoma"/>
            <family val="2"/>
          </rPr>
          <t>e</t>
        </r>
      </text>
    </comment>
    <comment ref="H45" authorId="0">
      <text>
        <r>
          <rPr>
            <b/>
            <sz val="9"/>
            <color indexed="81"/>
            <rFont val="Tahoma"/>
            <family val="2"/>
          </rPr>
          <t>e</t>
        </r>
      </text>
    </comment>
    <comment ref="I45" authorId="0">
      <text>
        <r>
          <rPr>
            <b/>
            <sz val="9"/>
            <color indexed="81"/>
            <rFont val="Tahoma"/>
            <family val="2"/>
          </rPr>
          <t>e</t>
        </r>
      </text>
    </comment>
    <comment ref="J45" authorId="0">
      <text>
        <r>
          <rPr>
            <b/>
            <sz val="9"/>
            <color indexed="81"/>
            <rFont val="Tahoma"/>
            <family val="2"/>
          </rPr>
          <t>e</t>
        </r>
      </text>
    </comment>
    <comment ref="K45" authorId="0">
      <text>
        <r>
          <rPr>
            <b/>
            <sz val="9"/>
            <color indexed="81"/>
            <rFont val="Tahoma"/>
            <family val="2"/>
          </rPr>
          <t>e</t>
        </r>
      </text>
    </comment>
    <comment ref="L45" authorId="0">
      <text>
        <r>
          <rPr>
            <b/>
            <sz val="9"/>
            <color indexed="81"/>
            <rFont val="Tahoma"/>
            <family val="2"/>
          </rPr>
          <t>e</t>
        </r>
      </text>
    </comment>
    <comment ref="M45" authorId="0">
      <text>
        <r>
          <rPr>
            <b/>
            <sz val="9"/>
            <color indexed="81"/>
            <rFont val="Tahoma"/>
            <family val="2"/>
          </rPr>
          <t>e</t>
        </r>
      </text>
    </comment>
    <comment ref="N45" authorId="0">
      <text>
        <r>
          <rPr>
            <b/>
            <sz val="9"/>
            <color indexed="81"/>
            <rFont val="Tahoma"/>
            <family val="2"/>
          </rPr>
          <t>e</t>
        </r>
      </text>
    </comment>
    <comment ref="O45" authorId="0">
      <text>
        <r>
          <rPr>
            <b/>
            <sz val="9"/>
            <color indexed="81"/>
            <rFont val="Tahoma"/>
            <family val="2"/>
          </rPr>
          <t>e</t>
        </r>
      </text>
    </comment>
    <comment ref="K46" authorId="0">
      <text>
        <r>
          <rPr>
            <b/>
            <sz val="9"/>
            <color indexed="81"/>
            <rFont val="Tahoma"/>
            <family val="2"/>
          </rPr>
          <t>p</t>
        </r>
      </text>
    </comment>
    <comment ref="L46" authorId="0">
      <text>
        <r>
          <rPr>
            <b/>
            <sz val="9"/>
            <color indexed="81"/>
            <rFont val="Tahoma"/>
            <family val="2"/>
          </rPr>
          <t>p</t>
        </r>
      </text>
    </comment>
    <comment ref="M46" authorId="0">
      <text>
        <r>
          <rPr>
            <b/>
            <sz val="9"/>
            <color indexed="81"/>
            <rFont val="Tahoma"/>
            <family val="2"/>
          </rPr>
          <t>p</t>
        </r>
      </text>
    </comment>
    <comment ref="O46" authorId="0">
      <text>
        <r>
          <rPr>
            <b/>
            <sz val="9"/>
            <color indexed="81"/>
            <rFont val="Tahoma"/>
            <family val="2"/>
          </rPr>
          <t>p</t>
        </r>
      </text>
    </comment>
    <comment ref="D47" authorId="0">
      <text>
        <r>
          <rPr>
            <b/>
            <sz val="9"/>
            <color indexed="81"/>
            <rFont val="Tahoma"/>
            <family val="2"/>
          </rPr>
          <t>d</t>
        </r>
      </text>
    </comment>
    <comment ref="E47" authorId="0">
      <text>
        <r>
          <rPr>
            <b/>
            <sz val="9"/>
            <color indexed="81"/>
            <rFont val="Tahoma"/>
            <family val="2"/>
          </rPr>
          <t>d</t>
        </r>
      </text>
    </comment>
    <comment ref="F47" authorId="0">
      <text>
        <r>
          <rPr>
            <b/>
            <sz val="9"/>
            <color indexed="81"/>
            <rFont val="Tahoma"/>
            <family val="2"/>
          </rPr>
          <t>d</t>
        </r>
      </text>
    </comment>
    <comment ref="G47" authorId="0">
      <text>
        <r>
          <rPr>
            <b/>
            <sz val="9"/>
            <color indexed="81"/>
            <rFont val="Tahoma"/>
            <family val="2"/>
          </rPr>
          <t>d</t>
        </r>
      </text>
    </comment>
    <comment ref="H47" authorId="0">
      <text>
        <r>
          <rPr>
            <b/>
            <sz val="9"/>
            <color indexed="81"/>
            <rFont val="Tahoma"/>
            <family val="2"/>
          </rPr>
          <t>d</t>
        </r>
      </text>
    </comment>
    <comment ref="I47" authorId="0">
      <text>
        <r>
          <rPr>
            <b/>
            <sz val="9"/>
            <color indexed="81"/>
            <rFont val="Tahoma"/>
            <family val="2"/>
          </rPr>
          <t>d</t>
        </r>
      </text>
    </comment>
    <comment ref="J47" authorId="0">
      <text>
        <r>
          <rPr>
            <b/>
            <sz val="9"/>
            <color indexed="81"/>
            <rFont val="Tahoma"/>
            <family val="2"/>
          </rPr>
          <t>d</t>
        </r>
      </text>
    </comment>
    <comment ref="K47" authorId="0">
      <text>
        <r>
          <rPr>
            <b/>
            <sz val="9"/>
            <color indexed="81"/>
            <rFont val="Tahoma"/>
            <family val="2"/>
          </rPr>
          <t>d</t>
        </r>
      </text>
    </comment>
    <comment ref="L47" authorId="0">
      <text>
        <r>
          <rPr>
            <b/>
            <sz val="9"/>
            <color indexed="81"/>
            <rFont val="Tahoma"/>
            <family val="2"/>
          </rPr>
          <t>d</t>
        </r>
      </text>
    </comment>
    <comment ref="O47" authorId="0">
      <text>
        <r>
          <rPr>
            <b/>
            <sz val="9"/>
            <color indexed="81"/>
            <rFont val="Tahoma"/>
            <family val="2"/>
          </rPr>
          <t>p</t>
        </r>
      </text>
    </comment>
    <comment ref="B56" authorId="0">
      <text>
        <r>
          <rPr>
            <b/>
            <sz val="9"/>
            <color indexed="81"/>
            <rFont val="Tahoma"/>
            <family val="2"/>
          </rPr>
          <t>e</t>
        </r>
      </text>
    </comment>
    <comment ref="C56" authorId="0">
      <text>
        <r>
          <rPr>
            <b/>
            <sz val="9"/>
            <color indexed="81"/>
            <rFont val="Tahoma"/>
            <family val="2"/>
          </rPr>
          <t>e</t>
        </r>
      </text>
    </comment>
    <comment ref="D56" authorId="0">
      <text>
        <r>
          <rPr>
            <b/>
            <sz val="9"/>
            <color indexed="81"/>
            <rFont val="Tahoma"/>
            <family val="2"/>
          </rPr>
          <t>e</t>
        </r>
      </text>
    </comment>
    <comment ref="E56" authorId="0">
      <text>
        <r>
          <rPr>
            <b/>
            <sz val="9"/>
            <color indexed="81"/>
            <rFont val="Tahoma"/>
            <family val="2"/>
          </rPr>
          <t>e</t>
        </r>
      </text>
    </comment>
    <comment ref="F56" authorId="0">
      <text>
        <r>
          <rPr>
            <b/>
            <sz val="9"/>
            <color indexed="81"/>
            <rFont val="Tahoma"/>
            <family val="2"/>
          </rPr>
          <t>e</t>
        </r>
      </text>
    </comment>
    <comment ref="G56" authorId="0">
      <text>
        <r>
          <rPr>
            <b/>
            <sz val="9"/>
            <color indexed="81"/>
            <rFont val="Tahoma"/>
            <family val="2"/>
          </rPr>
          <t>e</t>
        </r>
      </text>
    </comment>
    <comment ref="H56" authorId="0">
      <text>
        <r>
          <rPr>
            <b/>
            <sz val="9"/>
            <color indexed="81"/>
            <rFont val="Tahoma"/>
            <family val="2"/>
          </rPr>
          <t>e</t>
        </r>
      </text>
    </comment>
    <comment ref="I56" authorId="0">
      <text>
        <r>
          <rPr>
            <b/>
            <sz val="9"/>
            <color indexed="81"/>
            <rFont val="Tahoma"/>
            <family val="2"/>
          </rPr>
          <t>e</t>
        </r>
      </text>
    </comment>
    <comment ref="J56" authorId="0">
      <text>
        <r>
          <rPr>
            <b/>
            <sz val="9"/>
            <color indexed="81"/>
            <rFont val="Tahoma"/>
            <family val="2"/>
          </rPr>
          <t>e</t>
        </r>
      </text>
    </comment>
    <comment ref="K56" authorId="0">
      <text>
        <r>
          <rPr>
            <b/>
            <sz val="9"/>
            <color indexed="81"/>
            <rFont val="Tahoma"/>
            <family val="2"/>
          </rPr>
          <t>e</t>
        </r>
      </text>
    </comment>
    <comment ref="L56" authorId="0">
      <text>
        <r>
          <rPr>
            <b/>
            <sz val="9"/>
            <color indexed="81"/>
            <rFont val="Tahoma"/>
            <family val="2"/>
          </rPr>
          <t>e</t>
        </r>
      </text>
    </comment>
    <comment ref="M56" authorId="0">
      <text>
        <r>
          <rPr>
            <b/>
            <sz val="9"/>
            <color indexed="81"/>
            <rFont val="Tahoma"/>
            <family val="2"/>
          </rPr>
          <t>e</t>
        </r>
      </text>
    </comment>
    <comment ref="N56" authorId="0">
      <text>
        <r>
          <rPr>
            <b/>
            <sz val="9"/>
            <color indexed="81"/>
            <rFont val="Tahoma"/>
            <family val="2"/>
          </rPr>
          <t>e</t>
        </r>
      </text>
    </comment>
    <comment ref="O56" authorId="0">
      <text>
        <r>
          <rPr>
            <b/>
            <sz val="9"/>
            <color indexed="81"/>
            <rFont val="Tahoma"/>
            <family val="2"/>
          </rPr>
          <t>e</t>
        </r>
      </text>
    </comment>
    <comment ref="K57" authorId="0">
      <text>
        <r>
          <rPr>
            <b/>
            <sz val="9"/>
            <color indexed="81"/>
            <rFont val="Tahoma"/>
            <family val="2"/>
          </rPr>
          <t>p</t>
        </r>
      </text>
    </comment>
    <comment ref="L57" authorId="0">
      <text>
        <r>
          <rPr>
            <b/>
            <sz val="9"/>
            <color indexed="81"/>
            <rFont val="Tahoma"/>
            <family val="2"/>
          </rPr>
          <t>p</t>
        </r>
      </text>
    </comment>
    <comment ref="M57" authorId="0">
      <text>
        <r>
          <rPr>
            <b/>
            <sz val="9"/>
            <color indexed="81"/>
            <rFont val="Tahoma"/>
            <family val="2"/>
          </rPr>
          <t>p</t>
        </r>
      </text>
    </comment>
    <comment ref="O57" authorId="0">
      <text>
        <r>
          <rPr>
            <b/>
            <sz val="9"/>
            <color indexed="81"/>
            <rFont val="Tahoma"/>
            <family val="2"/>
          </rPr>
          <t>p</t>
        </r>
      </text>
    </comment>
    <comment ref="O58" authorId="0">
      <text>
        <r>
          <rPr>
            <b/>
            <sz val="9"/>
            <color indexed="81"/>
            <rFont val="Tahoma"/>
            <family val="2"/>
          </rPr>
          <t>p</t>
        </r>
      </text>
    </comment>
    <comment ref="B67" authorId="0">
      <text>
        <r>
          <rPr>
            <b/>
            <sz val="9"/>
            <color indexed="81"/>
            <rFont val="Tahoma"/>
            <family val="2"/>
          </rPr>
          <t>e</t>
        </r>
      </text>
    </comment>
    <comment ref="C67" authorId="0">
      <text>
        <r>
          <rPr>
            <b/>
            <sz val="9"/>
            <color indexed="81"/>
            <rFont val="Tahoma"/>
            <family val="2"/>
          </rPr>
          <t>e</t>
        </r>
      </text>
    </comment>
    <comment ref="D67" authorId="0">
      <text>
        <r>
          <rPr>
            <b/>
            <sz val="9"/>
            <color indexed="81"/>
            <rFont val="Tahoma"/>
            <family val="2"/>
          </rPr>
          <t>e</t>
        </r>
      </text>
    </comment>
    <comment ref="E67" authorId="0">
      <text>
        <r>
          <rPr>
            <b/>
            <sz val="9"/>
            <color indexed="81"/>
            <rFont val="Tahoma"/>
            <family val="2"/>
          </rPr>
          <t>e</t>
        </r>
      </text>
    </comment>
    <comment ref="F67" authorId="0">
      <text>
        <r>
          <rPr>
            <b/>
            <sz val="9"/>
            <color indexed="81"/>
            <rFont val="Tahoma"/>
            <family val="2"/>
          </rPr>
          <t>e</t>
        </r>
      </text>
    </comment>
    <comment ref="G67" authorId="0">
      <text>
        <r>
          <rPr>
            <b/>
            <sz val="9"/>
            <color indexed="81"/>
            <rFont val="Tahoma"/>
            <family val="2"/>
          </rPr>
          <t>e</t>
        </r>
      </text>
    </comment>
    <comment ref="H67" authorId="0">
      <text>
        <r>
          <rPr>
            <b/>
            <sz val="9"/>
            <color indexed="81"/>
            <rFont val="Tahoma"/>
            <family val="2"/>
          </rPr>
          <t>e</t>
        </r>
      </text>
    </comment>
    <comment ref="I67" authorId="0">
      <text>
        <r>
          <rPr>
            <b/>
            <sz val="9"/>
            <color indexed="81"/>
            <rFont val="Tahoma"/>
            <family val="2"/>
          </rPr>
          <t>e</t>
        </r>
      </text>
    </comment>
    <comment ref="J67" authorId="0">
      <text>
        <r>
          <rPr>
            <b/>
            <sz val="9"/>
            <color indexed="81"/>
            <rFont val="Tahoma"/>
            <family val="2"/>
          </rPr>
          <t>e</t>
        </r>
      </text>
    </comment>
    <comment ref="K67" authorId="0">
      <text>
        <r>
          <rPr>
            <b/>
            <sz val="9"/>
            <color indexed="81"/>
            <rFont val="Tahoma"/>
            <family val="2"/>
          </rPr>
          <t>e</t>
        </r>
      </text>
    </comment>
    <comment ref="L67" authorId="0">
      <text>
        <r>
          <rPr>
            <b/>
            <sz val="9"/>
            <color indexed="81"/>
            <rFont val="Tahoma"/>
            <family val="2"/>
          </rPr>
          <t>e</t>
        </r>
      </text>
    </comment>
    <comment ref="M67" authorId="0">
      <text>
        <r>
          <rPr>
            <b/>
            <sz val="9"/>
            <color indexed="81"/>
            <rFont val="Tahoma"/>
            <family val="2"/>
          </rPr>
          <t>e</t>
        </r>
      </text>
    </comment>
    <comment ref="N67" authorId="0">
      <text>
        <r>
          <rPr>
            <b/>
            <sz val="9"/>
            <color indexed="81"/>
            <rFont val="Tahoma"/>
            <family val="2"/>
          </rPr>
          <t>e</t>
        </r>
      </text>
    </comment>
    <comment ref="O67" authorId="0">
      <text>
        <r>
          <rPr>
            <b/>
            <sz val="9"/>
            <color indexed="81"/>
            <rFont val="Tahoma"/>
            <family val="2"/>
          </rPr>
          <t>e</t>
        </r>
      </text>
    </comment>
    <comment ref="K68" authorId="0">
      <text>
        <r>
          <rPr>
            <b/>
            <sz val="9"/>
            <color indexed="81"/>
            <rFont val="Tahoma"/>
            <family val="2"/>
          </rPr>
          <t>p</t>
        </r>
      </text>
    </comment>
    <comment ref="L68" authorId="0">
      <text>
        <r>
          <rPr>
            <b/>
            <sz val="9"/>
            <color indexed="81"/>
            <rFont val="Tahoma"/>
            <family val="2"/>
          </rPr>
          <t>p</t>
        </r>
      </text>
    </comment>
    <comment ref="M68" authorId="0">
      <text>
        <r>
          <rPr>
            <b/>
            <sz val="9"/>
            <color indexed="81"/>
            <rFont val="Tahoma"/>
            <family val="2"/>
          </rPr>
          <t>p</t>
        </r>
      </text>
    </comment>
    <comment ref="O68" authorId="0">
      <text>
        <r>
          <rPr>
            <b/>
            <sz val="9"/>
            <color indexed="81"/>
            <rFont val="Tahoma"/>
            <family val="2"/>
          </rPr>
          <t>p</t>
        </r>
      </text>
    </comment>
    <comment ref="O69" authorId="0">
      <text>
        <r>
          <rPr>
            <b/>
            <sz val="9"/>
            <color indexed="81"/>
            <rFont val="Tahoma"/>
            <family val="2"/>
          </rPr>
          <t>p</t>
        </r>
      </text>
    </comment>
  </commentList>
</comments>
</file>

<file path=xl/comments34.xml><?xml version="1.0" encoding="utf-8"?>
<comments xmlns="http://schemas.openxmlformats.org/spreadsheetml/2006/main">
  <authors>
    <author>Vladica</author>
  </authors>
  <commentList>
    <comment ref="O23" authorId="0">
      <text>
        <r>
          <rPr>
            <b/>
            <sz val="9"/>
            <color indexed="81"/>
            <rFont val="Tahoma"/>
            <family val="2"/>
          </rPr>
          <t>p</t>
        </r>
      </text>
    </comment>
    <comment ref="O24" authorId="0">
      <text>
        <r>
          <rPr>
            <b/>
            <sz val="9"/>
            <color indexed="81"/>
            <rFont val="Tahoma"/>
            <family val="2"/>
          </rPr>
          <t>p</t>
        </r>
      </text>
    </comment>
    <comment ref="O25" authorId="0">
      <text>
        <r>
          <rPr>
            <b/>
            <sz val="9"/>
            <color indexed="81"/>
            <rFont val="Tahoma"/>
            <family val="2"/>
          </rPr>
          <t>p</t>
        </r>
      </text>
    </comment>
    <comment ref="O26" authorId="0">
      <text>
        <r>
          <rPr>
            <b/>
            <sz val="9"/>
            <color indexed="81"/>
            <rFont val="Tahoma"/>
            <family val="2"/>
          </rPr>
          <t>p</t>
        </r>
      </text>
    </comment>
    <comment ref="B34" authorId="0">
      <text>
        <r>
          <rPr>
            <b/>
            <sz val="9"/>
            <color indexed="81"/>
            <rFont val="Tahoma"/>
            <family val="2"/>
          </rPr>
          <t>b</t>
        </r>
      </text>
    </comment>
    <comment ref="C34" authorId="0">
      <text>
        <r>
          <rPr>
            <b/>
            <sz val="9"/>
            <color indexed="81"/>
            <rFont val="Tahoma"/>
            <family val="2"/>
          </rPr>
          <t>b</t>
        </r>
      </text>
    </comment>
    <comment ref="D34" authorId="0">
      <text>
        <r>
          <rPr>
            <b/>
            <sz val="9"/>
            <color indexed="81"/>
            <rFont val="Tahoma"/>
            <family val="2"/>
          </rPr>
          <t>b</t>
        </r>
      </text>
    </comment>
    <comment ref="F34" authorId="0">
      <text>
        <r>
          <rPr>
            <b/>
            <sz val="9"/>
            <color indexed="81"/>
            <rFont val="Tahoma"/>
            <family val="2"/>
          </rPr>
          <t>b</t>
        </r>
      </text>
    </comment>
    <comment ref="G34" authorId="0">
      <text>
        <r>
          <rPr>
            <b/>
            <sz val="9"/>
            <color indexed="81"/>
            <rFont val="Tahoma"/>
            <family val="2"/>
          </rPr>
          <t>b</t>
        </r>
      </text>
    </comment>
    <comment ref="I34" authorId="0">
      <text>
        <r>
          <rPr>
            <b/>
            <sz val="9"/>
            <color indexed="81"/>
            <rFont val="Tahoma"/>
            <family val="2"/>
          </rPr>
          <t>b</t>
        </r>
      </text>
    </comment>
    <comment ref="J34" authorId="0">
      <text>
        <r>
          <rPr>
            <b/>
            <sz val="9"/>
            <color indexed="81"/>
            <rFont val="Tahoma"/>
            <family val="2"/>
          </rPr>
          <t>e</t>
        </r>
      </text>
    </comment>
    <comment ref="K34" authorId="0">
      <text>
        <r>
          <rPr>
            <b/>
            <sz val="9"/>
            <color indexed="81"/>
            <rFont val="Tahoma"/>
            <family val="2"/>
          </rPr>
          <t>bep</t>
        </r>
      </text>
    </comment>
    <comment ref="L34" authorId="0">
      <text>
        <r>
          <rPr>
            <b/>
            <sz val="9"/>
            <color indexed="81"/>
            <rFont val="Tahoma"/>
            <family val="2"/>
          </rPr>
          <t>ep</t>
        </r>
      </text>
    </comment>
    <comment ref="M34" authorId="0">
      <text>
        <r>
          <rPr>
            <b/>
            <sz val="9"/>
            <color indexed="81"/>
            <rFont val="Tahoma"/>
            <family val="2"/>
          </rPr>
          <t>bep</t>
        </r>
      </text>
    </comment>
    <comment ref="N34" authorId="0">
      <text>
        <r>
          <rPr>
            <b/>
            <sz val="9"/>
            <color indexed="81"/>
            <rFont val="Tahoma"/>
            <family val="2"/>
          </rPr>
          <t>bep</t>
        </r>
      </text>
    </comment>
    <comment ref="O34" authorId="0">
      <text>
        <r>
          <rPr>
            <b/>
            <sz val="9"/>
            <color indexed="81"/>
            <rFont val="Tahoma"/>
            <family val="2"/>
          </rPr>
          <t>bep</t>
        </r>
      </text>
    </comment>
    <comment ref="O35" authorId="0">
      <text>
        <r>
          <rPr>
            <b/>
            <sz val="9"/>
            <color indexed="81"/>
            <rFont val="Tahoma"/>
            <family val="2"/>
          </rPr>
          <t>p</t>
        </r>
      </text>
    </comment>
    <comment ref="M36" authorId="0">
      <text>
        <r>
          <rPr>
            <b/>
            <sz val="9"/>
            <color indexed="81"/>
            <rFont val="Tahoma"/>
            <family val="2"/>
          </rPr>
          <t>bp</t>
        </r>
      </text>
    </comment>
    <comment ref="O36" authorId="0">
      <text>
        <r>
          <rPr>
            <b/>
            <sz val="9"/>
            <color indexed="81"/>
            <rFont val="Tahoma"/>
            <family val="2"/>
          </rPr>
          <t>p</t>
        </r>
      </text>
    </comment>
    <comment ref="C37" authorId="0">
      <text>
        <r>
          <rPr>
            <b/>
            <sz val="9"/>
            <color indexed="81"/>
            <rFont val="Tahoma"/>
            <family val="2"/>
          </rPr>
          <t>b</t>
        </r>
      </text>
    </comment>
    <comment ref="O37" authorId="0">
      <text>
        <r>
          <rPr>
            <b/>
            <sz val="9"/>
            <color indexed="81"/>
            <rFont val="Tahoma"/>
            <family val="2"/>
          </rPr>
          <t>bp</t>
        </r>
      </text>
    </comment>
    <comment ref="O45" authorId="0">
      <text>
        <r>
          <rPr>
            <b/>
            <sz val="9"/>
            <color indexed="81"/>
            <rFont val="Tahoma"/>
            <family val="2"/>
          </rPr>
          <t>p</t>
        </r>
      </text>
    </comment>
    <comment ref="O46" authorId="0">
      <text>
        <r>
          <rPr>
            <b/>
            <sz val="9"/>
            <color indexed="81"/>
            <rFont val="Tahoma"/>
            <family val="2"/>
          </rPr>
          <t>p</t>
        </r>
      </text>
    </comment>
    <comment ref="O47" authorId="0">
      <text>
        <r>
          <rPr>
            <b/>
            <sz val="9"/>
            <color indexed="81"/>
            <rFont val="Tahoma"/>
            <family val="2"/>
          </rPr>
          <t>p</t>
        </r>
      </text>
    </comment>
    <comment ref="O48" authorId="0">
      <text>
        <r>
          <rPr>
            <b/>
            <sz val="9"/>
            <color indexed="81"/>
            <rFont val="Tahoma"/>
            <family val="2"/>
          </rPr>
          <t>p</t>
        </r>
      </text>
    </comment>
    <comment ref="C56" authorId="0">
      <text>
        <r>
          <rPr>
            <b/>
            <sz val="9"/>
            <color indexed="81"/>
            <rFont val="Tahoma"/>
            <family val="2"/>
          </rPr>
          <t>b</t>
        </r>
      </text>
    </comment>
    <comment ref="D56" authorId="0">
      <text>
        <r>
          <rPr>
            <b/>
            <sz val="9"/>
            <color indexed="81"/>
            <rFont val="Tahoma"/>
            <family val="2"/>
          </rPr>
          <t>b</t>
        </r>
      </text>
    </comment>
    <comment ref="F56" authorId="0">
      <text>
        <r>
          <rPr>
            <b/>
            <sz val="9"/>
            <color indexed="81"/>
            <rFont val="Tahoma"/>
            <family val="2"/>
          </rPr>
          <t>b</t>
        </r>
      </text>
    </comment>
    <comment ref="G56" authorId="0">
      <text>
        <r>
          <rPr>
            <b/>
            <sz val="9"/>
            <color indexed="81"/>
            <rFont val="Tahoma"/>
            <family val="2"/>
          </rPr>
          <t>b</t>
        </r>
      </text>
    </comment>
    <comment ref="I56" authorId="0">
      <text>
        <r>
          <rPr>
            <b/>
            <sz val="9"/>
            <color indexed="81"/>
            <rFont val="Tahoma"/>
            <family val="2"/>
          </rPr>
          <t>b</t>
        </r>
      </text>
    </comment>
    <comment ref="J56" authorId="0">
      <text>
        <r>
          <rPr>
            <b/>
            <sz val="9"/>
            <color indexed="81"/>
            <rFont val="Tahoma"/>
            <family val="2"/>
          </rPr>
          <t>e</t>
        </r>
      </text>
    </comment>
    <comment ref="K56" authorId="0">
      <text>
        <r>
          <rPr>
            <b/>
            <sz val="9"/>
            <color indexed="81"/>
            <rFont val="Tahoma"/>
            <family val="2"/>
          </rPr>
          <t>bep</t>
        </r>
      </text>
    </comment>
    <comment ref="L56" authorId="0">
      <text>
        <r>
          <rPr>
            <b/>
            <sz val="9"/>
            <color indexed="81"/>
            <rFont val="Tahoma"/>
            <family val="2"/>
          </rPr>
          <t>ep</t>
        </r>
      </text>
    </comment>
    <comment ref="M56" authorId="0">
      <text>
        <r>
          <rPr>
            <b/>
            <sz val="9"/>
            <color indexed="81"/>
            <rFont val="Tahoma"/>
            <family val="2"/>
          </rPr>
          <t>bep</t>
        </r>
      </text>
    </comment>
    <comment ref="N56" authorId="0">
      <text>
        <r>
          <rPr>
            <b/>
            <sz val="9"/>
            <color indexed="81"/>
            <rFont val="Tahoma"/>
            <family val="2"/>
          </rPr>
          <t>bep</t>
        </r>
      </text>
    </comment>
    <comment ref="O56" authorId="0">
      <text>
        <r>
          <rPr>
            <b/>
            <sz val="9"/>
            <color indexed="81"/>
            <rFont val="Tahoma"/>
            <family val="2"/>
          </rPr>
          <t>bep</t>
        </r>
      </text>
    </comment>
    <comment ref="O57" authorId="0">
      <text>
        <r>
          <rPr>
            <b/>
            <sz val="9"/>
            <color indexed="81"/>
            <rFont val="Tahoma"/>
            <family val="2"/>
          </rPr>
          <t>p</t>
        </r>
      </text>
    </comment>
    <comment ref="M58" authorId="0">
      <text>
        <r>
          <rPr>
            <b/>
            <sz val="9"/>
            <color indexed="81"/>
            <rFont val="Tahoma"/>
            <family val="2"/>
          </rPr>
          <t>bp</t>
        </r>
      </text>
    </comment>
    <comment ref="O58" authorId="0">
      <text>
        <r>
          <rPr>
            <b/>
            <sz val="9"/>
            <color indexed="81"/>
            <rFont val="Tahoma"/>
            <family val="2"/>
          </rPr>
          <t>p</t>
        </r>
      </text>
    </comment>
    <comment ref="C59" authorId="0">
      <text>
        <r>
          <rPr>
            <b/>
            <sz val="9"/>
            <color indexed="81"/>
            <rFont val="Tahoma"/>
            <family val="2"/>
          </rPr>
          <t>b</t>
        </r>
      </text>
    </comment>
    <comment ref="O59" authorId="0">
      <text>
        <r>
          <rPr>
            <b/>
            <sz val="9"/>
            <color indexed="81"/>
            <rFont val="Tahoma"/>
            <family val="2"/>
          </rPr>
          <t>bp</t>
        </r>
      </text>
    </comment>
  </commentList>
</comments>
</file>

<file path=xl/comments35.xml><?xml version="1.0" encoding="utf-8"?>
<comments xmlns="http://schemas.openxmlformats.org/spreadsheetml/2006/main">
  <authors>
    <author>Vladica</author>
  </authors>
  <commentList>
    <comment ref="B23" authorId="0">
      <text>
        <r>
          <rPr>
            <b/>
            <sz val="9"/>
            <color indexed="81"/>
            <rFont val="Tahoma"/>
            <family val="2"/>
          </rPr>
          <t>be</t>
        </r>
      </text>
    </comment>
    <comment ref="C23" authorId="0">
      <text>
        <r>
          <rPr>
            <b/>
            <sz val="9"/>
            <color indexed="81"/>
            <rFont val="Tahoma"/>
            <family val="2"/>
          </rPr>
          <t>be</t>
        </r>
      </text>
    </comment>
    <comment ref="D23" authorId="0">
      <text>
        <r>
          <rPr>
            <b/>
            <sz val="9"/>
            <color indexed="81"/>
            <rFont val="Tahoma"/>
            <family val="2"/>
          </rPr>
          <t>be</t>
        </r>
      </text>
    </comment>
    <comment ref="E23" authorId="0">
      <text>
        <r>
          <rPr>
            <b/>
            <sz val="9"/>
            <color indexed="81"/>
            <rFont val="Tahoma"/>
            <family val="2"/>
          </rPr>
          <t>e</t>
        </r>
      </text>
    </comment>
    <comment ref="F23" authorId="0">
      <text>
        <r>
          <rPr>
            <b/>
            <sz val="9"/>
            <color indexed="81"/>
            <rFont val="Tahoma"/>
            <family val="2"/>
          </rPr>
          <t>be</t>
        </r>
      </text>
    </comment>
    <comment ref="G23" authorId="0">
      <text>
        <r>
          <rPr>
            <b/>
            <sz val="9"/>
            <color indexed="81"/>
            <rFont val="Tahoma"/>
            <family val="2"/>
          </rPr>
          <t>e</t>
        </r>
      </text>
    </comment>
    <comment ref="H23" authorId="0">
      <text>
        <r>
          <rPr>
            <b/>
            <sz val="9"/>
            <color indexed="81"/>
            <rFont val="Tahoma"/>
            <family val="2"/>
          </rPr>
          <t>be</t>
        </r>
      </text>
    </comment>
    <comment ref="I23" authorId="0">
      <text>
        <r>
          <rPr>
            <b/>
            <sz val="9"/>
            <color indexed="81"/>
            <rFont val="Tahoma"/>
            <family val="2"/>
          </rPr>
          <t>e</t>
        </r>
      </text>
    </comment>
    <comment ref="J23" authorId="0">
      <text>
        <r>
          <rPr>
            <b/>
            <sz val="9"/>
            <color indexed="81"/>
            <rFont val="Tahoma"/>
            <family val="2"/>
          </rPr>
          <t>be</t>
        </r>
      </text>
    </comment>
    <comment ref="K23" authorId="0">
      <text>
        <r>
          <rPr>
            <b/>
            <sz val="9"/>
            <color indexed="81"/>
            <rFont val="Tahoma"/>
            <family val="2"/>
          </rPr>
          <t>e</t>
        </r>
      </text>
    </comment>
    <comment ref="L23" authorId="0">
      <text>
        <r>
          <rPr>
            <b/>
            <sz val="9"/>
            <color indexed="81"/>
            <rFont val="Tahoma"/>
            <family val="2"/>
          </rPr>
          <t>e</t>
        </r>
      </text>
    </comment>
    <comment ref="M23" authorId="0">
      <text>
        <r>
          <rPr>
            <b/>
            <sz val="9"/>
            <color indexed="81"/>
            <rFont val="Tahoma"/>
            <family val="2"/>
          </rPr>
          <t>e</t>
        </r>
      </text>
    </comment>
    <comment ref="N23" authorId="0">
      <text>
        <r>
          <rPr>
            <b/>
            <sz val="9"/>
            <color indexed="81"/>
            <rFont val="Tahoma"/>
            <family val="2"/>
          </rPr>
          <t>e</t>
        </r>
      </text>
    </comment>
    <comment ref="B24" authorId="0">
      <text>
        <r>
          <rPr>
            <b/>
            <sz val="9"/>
            <color indexed="81"/>
            <rFont val="Tahoma"/>
            <family val="2"/>
          </rPr>
          <t>e</t>
        </r>
      </text>
    </comment>
    <comment ref="C24" authorId="0">
      <text>
        <r>
          <rPr>
            <b/>
            <sz val="9"/>
            <color indexed="81"/>
            <rFont val="Tahoma"/>
            <family val="2"/>
          </rPr>
          <t>e</t>
        </r>
      </text>
    </comment>
    <comment ref="D24" authorId="0">
      <text>
        <r>
          <rPr>
            <b/>
            <sz val="9"/>
            <color indexed="81"/>
            <rFont val="Tahoma"/>
            <family val="2"/>
          </rPr>
          <t>e</t>
        </r>
      </text>
    </comment>
    <comment ref="E24" authorId="0">
      <text>
        <r>
          <rPr>
            <b/>
            <sz val="9"/>
            <color indexed="81"/>
            <rFont val="Tahoma"/>
            <family val="2"/>
          </rPr>
          <t>e</t>
        </r>
      </text>
    </comment>
    <comment ref="F24" authorId="0">
      <text>
        <r>
          <rPr>
            <b/>
            <sz val="9"/>
            <color indexed="81"/>
            <rFont val="Tahoma"/>
            <family val="2"/>
          </rPr>
          <t>e</t>
        </r>
      </text>
    </comment>
    <comment ref="G24" authorId="0">
      <text>
        <r>
          <rPr>
            <b/>
            <sz val="9"/>
            <color indexed="81"/>
            <rFont val="Tahoma"/>
            <family val="2"/>
          </rPr>
          <t>e</t>
        </r>
      </text>
    </comment>
    <comment ref="H24" authorId="0">
      <text>
        <r>
          <rPr>
            <b/>
            <sz val="9"/>
            <color indexed="81"/>
            <rFont val="Tahoma"/>
            <family val="2"/>
          </rPr>
          <t>e</t>
        </r>
      </text>
    </comment>
    <comment ref="I24" authorId="0">
      <text>
        <r>
          <rPr>
            <b/>
            <sz val="9"/>
            <color indexed="81"/>
            <rFont val="Tahoma"/>
            <family val="2"/>
          </rPr>
          <t>e</t>
        </r>
      </text>
    </comment>
    <comment ref="J24" authorId="0">
      <text>
        <r>
          <rPr>
            <b/>
            <sz val="9"/>
            <color indexed="81"/>
            <rFont val="Tahoma"/>
            <family val="2"/>
          </rPr>
          <t>e</t>
        </r>
      </text>
    </comment>
    <comment ref="K24" authorId="0">
      <text>
        <r>
          <rPr>
            <b/>
            <sz val="9"/>
            <color indexed="81"/>
            <rFont val="Tahoma"/>
            <family val="2"/>
          </rPr>
          <t>e</t>
        </r>
      </text>
    </comment>
    <comment ref="L24" authorId="0">
      <text>
        <r>
          <rPr>
            <b/>
            <sz val="9"/>
            <color indexed="81"/>
            <rFont val="Tahoma"/>
            <family val="2"/>
          </rPr>
          <t>e</t>
        </r>
      </text>
    </comment>
    <comment ref="M24" authorId="0">
      <text>
        <r>
          <rPr>
            <b/>
            <sz val="9"/>
            <color indexed="81"/>
            <rFont val="Tahoma"/>
            <family val="2"/>
          </rPr>
          <t>e</t>
        </r>
      </text>
    </comment>
    <comment ref="N24" authorId="0">
      <text>
        <r>
          <rPr>
            <b/>
            <sz val="9"/>
            <color indexed="81"/>
            <rFont val="Tahoma"/>
            <family val="2"/>
          </rPr>
          <t>e</t>
        </r>
      </text>
    </comment>
    <comment ref="B25" authorId="0">
      <text>
        <r>
          <rPr>
            <b/>
            <sz val="9"/>
            <color indexed="81"/>
            <rFont val="Tahoma"/>
            <family val="2"/>
          </rPr>
          <t>e</t>
        </r>
      </text>
    </comment>
    <comment ref="C25" authorId="0">
      <text>
        <r>
          <rPr>
            <b/>
            <sz val="9"/>
            <color indexed="81"/>
            <rFont val="Tahoma"/>
            <family val="2"/>
          </rPr>
          <t>e</t>
        </r>
      </text>
    </comment>
    <comment ref="D25" authorId="0">
      <text>
        <r>
          <rPr>
            <b/>
            <sz val="9"/>
            <color indexed="81"/>
            <rFont val="Tahoma"/>
            <family val="2"/>
          </rPr>
          <t>e</t>
        </r>
      </text>
    </comment>
    <comment ref="E25" authorId="0">
      <text>
        <r>
          <rPr>
            <b/>
            <sz val="9"/>
            <color indexed="81"/>
            <rFont val="Tahoma"/>
            <family val="2"/>
          </rPr>
          <t>e</t>
        </r>
      </text>
    </comment>
    <comment ref="F25" authorId="0">
      <text>
        <r>
          <rPr>
            <b/>
            <sz val="9"/>
            <color indexed="81"/>
            <rFont val="Tahoma"/>
            <family val="2"/>
          </rPr>
          <t>e</t>
        </r>
      </text>
    </comment>
    <comment ref="G25" authorId="0">
      <text>
        <r>
          <rPr>
            <b/>
            <sz val="9"/>
            <color indexed="81"/>
            <rFont val="Tahoma"/>
            <family val="2"/>
          </rPr>
          <t>e</t>
        </r>
      </text>
    </comment>
    <comment ref="H25" authorId="0">
      <text>
        <r>
          <rPr>
            <b/>
            <sz val="9"/>
            <color indexed="81"/>
            <rFont val="Tahoma"/>
            <family val="2"/>
          </rPr>
          <t>e</t>
        </r>
      </text>
    </comment>
    <comment ref="I25" authorId="0">
      <text>
        <r>
          <rPr>
            <b/>
            <sz val="9"/>
            <color indexed="81"/>
            <rFont val="Tahoma"/>
            <family val="2"/>
          </rPr>
          <t>e</t>
        </r>
      </text>
    </comment>
    <comment ref="J25" authorId="0">
      <text>
        <r>
          <rPr>
            <b/>
            <sz val="9"/>
            <color indexed="81"/>
            <rFont val="Tahoma"/>
            <family val="2"/>
          </rPr>
          <t>e</t>
        </r>
      </text>
    </comment>
    <comment ref="K25" authorId="0">
      <text>
        <r>
          <rPr>
            <b/>
            <sz val="9"/>
            <color indexed="81"/>
            <rFont val="Tahoma"/>
            <family val="2"/>
          </rPr>
          <t>e</t>
        </r>
      </text>
    </comment>
    <comment ref="L25" authorId="0">
      <text>
        <r>
          <rPr>
            <b/>
            <sz val="9"/>
            <color indexed="81"/>
            <rFont val="Tahoma"/>
            <family val="2"/>
          </rPr>
          <t>e</t>
        </r>
      </text>
    </comment>
    <comment ref="M25" authorId="0">
      <text>
        <r>
          <rPr>
            <b/>
            <sz val="9"/>
            <color indexed="81"/>
            <rFont val="Tahoma"/>
            <family val="2"/>
          </rPr>
          <t>e</t>
        </r>
      </text>
    </comment>
    <comment ref="N25" authorId="0">
      <text>
        <r>
          <rPr>
            <b/>
            <sz val="9"/>
            <color indexed="81"/>
            <rFont val="Tahoma"/>
            <family val="2"/>
          </rPr>
          <t>e</t>
        </r>
      </text>
    </comment>
    <comment ref="B26" authorId="0">
      <text>
        <r>
          <rPr>
            <b/>
            <sz val="9"/>
            <color indexed="81"/>
            <rFont val="Tahoma"/>
            <family val="2"/>
          </rPr>
          <t>e</t>
        </r>
      </text>
    </comment>
    <comment ref="C26" authorId="0">
      <text>
        <r>
          <rPr>
            <b/>
            <sz val="9"/>
            <color indexed="81"/>
            <rFont val="Tahoma"/>
            <family val="2"/>
          </rPr>
          <t>e</t>
        </r>
      </text>
    </comment>
    <comment ref="D26" authorId="0">
      <text>
        <r>
          <rPr>
            <b/>
            <sz val="9"/>
            <color indexed="81"/>
            <rFont val="Tahoma"/>
            <family val="2"/>
          </rPr>
          <t>e</t>
        </r>
      </text>
    </comment>
    <comment ref="E26" authorId="0">
      <text>
        <r>
          <rPr>
            <b/>
            <sz val="9"/>
            <color indexed="81"/>
            <rFont val="Tahoma"/>
            <family val="2"/>
          </rPr>
          <t>e</t>
        </r>
      </text>
    </comment>
    <comment ref="F26" authorId="0">
      <text>
        <r>
          <rPr>
            <b/>
            <sz val="9"/>
            <color indexed="81"/>
            <rFont val="Tahoma"/>
            <family val="2"/>
          </rPr>
          <t>e</t>
        </r>
      </text>
    </comment>
    <comment ref="G26" authorId="0">
      <text>
        <r>
          <rPr>
            <b/>
            <sz val="9"/>
            <color indexed="81"/>
            <rFont val="Tahoma"/>
            <family val="2"/>
          </rPr>
          <t>e</t>
        </r>
      </text>
    </comment>
    <comment ref="H26" authorId="0">
      <text>
        <r>
          <rPr>
            <b/>
            <sz val="9"/>
            <color indexed="81"/>
            <rFont val="Tahoma"/>
            <family val="2"/>
          </rPr>
          <t>e</t>
        </r>
      </text>
    </comment>
    <comment ref="I26" authorId="0">
      <text>
        <r>
          <rPr>
            <b/>
            <sz val="9"/>
            <color indexed="81"/>
            <rFont val="Tahoma"/>
            <family val="2"/>
          </rPr>
          <t>e</t>
        </r>
      </text>
    </comment>
    <comment ref="J26" authorId="0">
      <text>
        <r>
          <rPr>
            <b/>
            <sz val="9"/>
            <color indexed="81"/>
            <rFont val="Tahoma"/>
            <family val="2"/>
          </rPr>
          <t>e</t>
        </r>
      </text>
    </comment>
    <comment ref="K26" authorId="0">
      <text>
        <r>
          <rPr>
            <b/>
            <sz val="9"/>
            <color indexed="81"/>
            <rFont val="Tahoma"/>
            <family val="2"/>
          </rPr>
          <t>e</t>
        </r>
      </text>
    </comment>
    <comment ref="L26" authorId="0">
      <text>
        <r>
          <rPr>
            <b/>
            <sz val="9"/>
            <color indexed="81"/>
            <rFont val="Tahoma"/>
            <family val="2"/>
          </rPr>
          <t>e</t>
        </r>
      </text>
    </comment>
    <comment ref="M26" authorId="0">
      <text>
        <r>
          <rPr>
            <b/>
            <sz val="9"/>
            <color indexed="81"/>
            <rFont val="Tahoma"/>
            <family val="2"/>
          </rPr>
          <t>e</t>
        </r>
      </text>
    </comment>
    <comment ref="N26" authorId="0">
      <text>
        <r>
          <rPr>
            <b/>
            <sz val="9"/>
            <color indexed="81"/>
            <rFont val="Tahoma"/>
            <family val="2"/>
          </rPr>
          <t>e</t>
        </r>
      </text>
    </comment>
    <comment ref="B34" authorId="0">
      <text>
        <r>
          <rPr>
            <b/>
            <sz val="9"/>
            <color indexed="81"/>
            <rFont val="Tahoma"/>
            <family val="2"/>
          </rPr>
          <t>be</t>
        </r>
      </text>
    </comment>
    <comment ref="C34" authorId="0">
      <text>
        <r>
          <rPr>
            <b/>
            <sz val="9"/>
            <color indexed="81"/>
            <rFont val="Tahoma"/>
            <family val="2"/>
          </rPr>
          <t>be</t>
        </r>
      </text>
    </comment>
    <comment ref="D34" authorId="0">
      <text>
        <r>
          <rPr>
            <b/>
            <sz val="9"/>
            <color indexed="81"/>
            <rFont val="Tahoma"/>
            <family val="2"/>
          </rPr>
          <t>be</t>
        </r>
      </text>
    </comment>
    <comment ref="E34" authorId="0">
      <text>
        <r>
          <rPr>
            <b/>
            <sz val="9"/>
            <color indexed="81"/>
            <rFont val="Tahoma"/>
            <family val="2"/>
          </rPr>
          <t>e</t>
        </r>
      </text>
    </comment>
    <comment ref="F34" authorId="0">
      <text>
        <r>
          <rPr>
            <b/>
            <sz val="9"/>
            <color indexed="81"/>
            <rFont val="Tahoma"/>
            <family val="2"/>
          </rPr>
          <t>be</t>
        </r>
      </text>
    </comment>
    <comment ref="G34" authorId="0">
      <text>
        <r>
          <rPr>
            <b/>
            <sz val="9"/>
            <color indexed="81"/>
            <rFont val="Tahoma"/>
            <family val="2"/>
          </rPr>
          <t>e</t>
        </r>
      </text>
    </comment>
    <comment ref="H34" authorId="0">
      <text>
        <r>
          <rPr>
            <b/>
            <sz val="9"/>
            <color indexed="81"/>
            <rFont val="Tahoma"/>
            <family val="2"/>
          </rPr>
          <t>be</t>
        </r>
      </text>
    </comment>
    <comment ref="I34" authorId="0">
      <text>
        <r>
          <rPr>
            <b/>
            <sz val="9"/>
            <color indexed="81"/>
            <rFont val="Tahoma"/>
            <family val="2"/>
          </rPr>
          <t>e</t>
        </r>
      </text>
    </comment>
    <comment ref="J34" authorId="0">
      <text>
        <r>
          <rPr>
            <b/>
            <sz val="9"/>
            <color indexed="81"/>
            <rFont val="Tahoma"/>
            <family val="2"/>
          </rPr>
          <t>be</t>
        </r>
      </text>
    </comment>
    <comment ref="K34" authorId="0">
      <text>
        <r>
          <rPr>
            <b/>
            <sz val="9"/>
            <color indexed="81"/>
            <rFont val="Tahoma"/>
            <family val="2"/>
          </rPr>
          <t>e</t>
        </r>
      </text>
    </comment>
    <comment ref="L34" authorId="0">
      <text>
        <r>
          <rPr>
            <b/>
            <sz val="9"/>
            <color indexed="81"/>
            <rFont val="Tahoma"/>
            <family val="2"/>
          </rPr>
          <t>e</t>
        </r>
      </text>
    </comment>
    <comment ref="M34" authorId="0">
      <text>
        <r>
          <rPr>
            <b/>
            <sz val="9"/>
            <color indexed="81"/>
            <rFont val="Tahoma"/>
            <family val="2"/>
          </rPr>
          <t>e</t>
        </r>
      </text>
    </comment>
    <comment ref="N34" authorId="0">
      <text>
        <r>
          <rPr>
            <b/>
            <sz val="9"/>
            <color indexed="81"/>
            <rFont val="Tahoma"/>
            <family val="2"/>
          </rPr>
          <t>e</t>
        </r>
      </text>
    </comment>
    <comment ref="B35" authorId="0">
      <text>
        <r>
          <rPr>
            <b/>
            <sz val="9"/>
            <color indexed="81"/>
            <rFont val="Tahoma"/>
            <family val="2"/>
          </rPr>
          <t>e</t>
        </r>
      </text>
    </comment>
    <comment ref="C35" authorId="0">
      <text>
        <r>
          <rPr>
            <b/>
            <sz val="9"/>
            <color indexed="81"/>
            <rFont val="Tahoma"/>
            <family val="2"/>
          </rPr>
          <t>e</t>
        </r>
      </text>
    </comment>
    <comment ref="D35" authorId="0">
      <text>
        <r>
          <rPr>
            <b/>
            <sz val="9"/>
            <color indexed="81"/>
            <rFont val="Tahoma"/>
            <family val="2"/>
          </rPr>
          <t>e</t>
        </r>
      </text>
    </comment>
    <comment ref="E35" authorId="0">
      <text>
        <r>
          <rPr>
            <b/>
            <sz val="9"/>
            <color indexed="81"/>
            <rFont val="Tahoma"/>
            <family val="2"/>
          </rPr>
          <t>e</t>
        </r>
      </text>
    </comment>
    <comment ref="F35" authorId="0">
      <text>
        <r>
          <rPr>
            <b/>
            <sz val="9"/>
            <color indexed="81"/>
            <rFont val="Tahoma"/>
            <family val="2"/>
          </rPr>
          <t>e</t>
        </r>
      </text>
    </comment>
    <comment ref="G35" authorId="0">
      <text>
        <r>
          <rPr>
            <b/>
            <sz val="9"/>
            <color indexed="81"/>
            <rFont val="Tahoma"/>
            <family val="2"/>
          </rPr>
          <t>e</t>
        </r>
      </text>
    </comment>
    <comment ref="H35" authorId="0">
      <text>
        <r>
          <rPr>
            <b/>
            <sz val="9"/>
            <color indexed="81"/>
            <rFont val="Tahoma"/>
            <family val="2"/>
          </rPr>
          <t>e</t>
        </r>
      </text>
    </comment>
    <comment ref="I35" authorId="0">
      <text>
        <r>
          <rPr>
            <b/>
            <sz val="9"/>
            <color indexed="81"/>
            <rFont val="Tahoma"/>
            <family val="2"/>
          </rPr>
          <t>e</t>
        </r>
      </text>
    </comment>
    <comment ref="J35" authorId="0">
      <text>
        <r>
          <rPr>
            <b/>
            <sz val="9"/>
            <color indexed="81"/>
            <rFont val="Tahoma"/>
            <family val="2"/>
          </rPr>
          <t>e</t>
        </r>
      </text>
    </comment>
    <comment ref="K35" authorId="0">
      <text>
        <r>
          <rPr>
            <b/>
            <sz val="9"/>
            <color indexed="81"/>
            <rFont val="Tahoma"/>
            <family val="2"/>
          </rPr>
          <t>e</t>
        </r>
      </text>
    </comment>
    <comment ref="L35" authorId="0">
      <text>
        <r>
          <rPr>
            <b/>
            <sz val="9"/>
            <color indexed="81"/>
            <rFont val="Tahoma"/>
            <family val="2"/>
          </rPr>
          <t>e</t>
        </r>
      </text>
    </comment>
    <comment ref="M35" authorId="0">
      <text>
        <r>
          <rPr>
            <b/>
            <sz val="9"/>
            <color indexed="81"/>
            <rFont val="Tahoma"/>
            <family val="2"/>
          </rPr>
          <t>e</t>
        </r>
      </text>
    </comment>
    <comment ref="N35" authorId="0">
      <text>
        <r>
          <rPr>
            <b/>
            <sz val="9"/>
            <color indexed="81"/>
            <rFont val="Tahoma"/>
            <family val="2"/>
          </rPr>
          <t>e</t>
        </r>
      </text>
    </comment>
    <comment ref="B36" authorId="0">
      <text>
        <r>
          <rPr>
            <b/>
            <sz val="9"/>
            <color indexed="81"/>
            <rFont val="Tahoma"/>
            <family val="2"/>
          </rPr>
          <t>e</t>
        </r>
      </text>
    </comment>
    <comment ref="C36" authorId="0">
      <text>
        <r>
          <rPr>
            <b/>
            <sz val="9"/>
            <color indexed="81"/>
            <rFont val="Tahoma"/>
            <family val="2"/>
          </rPr>
          <t>e</t>
        </r>
      </text>
    </comment>
    <comment ref="D36" authorId="0">
      <text>
        <r>
          <rPr>
            <b/>
            <sz val="9"/>
            <color indexed="81"/>
            <rFont val="Tahoma"/>
            <family val="2"/>
          </rPr>
          <t>e</t>
        </r>
      </text>
    </comment>
    <comment ref="E36" authorId="0">
      <text>
        <r>
          <rPr>
            <b/>
            <sz val="9"/>
            <color indexed="81"/>
            <rFont val="Tahoma"/>
            <family val="2"/>
          </rPr>
          <t>e</t>
        </r>
      </text>
    </comment>
    <comment ref="F36" authorId="0">
      <text>
        <r>
          <rPr>
            <b/>
            <sz val="9"/>
            <color indexed="81"/>
            <rFont val="Tahoma"/>
            <family val="2"/>
          </rPr>
          <t>e</t>
        </r>
      </text>
    </comment>
    <comment ref="G36" authorId="0">
      <text>
        <r>
          <rPr>
            <b/>
            <sz val="9"/>
            <color indexed="81"/>
            <rFont val="Tahoma"/>
            <family val="2"/>
          </rPr>
          <t>e</t>
        </r>
      </text>
    </comment>
    <comment ref="H36" authorId="0">
      <text>
        <r>
          <rPr>
            <b/>
            <sz val="9"/>
            <color indexed="81"/>
            <rFont val="Tahoma"/>
            <family val="2"/>
          </rPr>
          <t>e</t>
        </r>
      </text>
    </comment>
    <comment ref="I36" authorId="0">
      <text>
        <r>
          <rPr>
            <b/>
            <sz val="9"/>
            <color indexed="81"/>
            <rFont val="Tahoma"/>
            <family val="2"/>
          </rPr>
          <t>e</t>
        </r>
      </text>
    </comment>
    <comment ref="J36" authorId="0">
      <text>
        <r>
          <rPr>
            <b/>
            <sz val="9"/>
            <color indexed="81"/>
            <rFont val="Tahoma"/>
            <family val="2"/>
          </rPr>
          <t>e</t>
        </r>
      </text>
    </comment>
    <comment ref="K36" authorId="0">
      <text>
        <r>
          <rPr>
            <b/>
            <sz val="9"/>
            <color indexed="81"/>
            <rFont val="Tahoma"/>
            <family val="2"/>
          </rPr>
          <t>e</t>
        </r>
      </text>
    </comment>
    <comment ref="L36" authorId="0">
      <text>
        <r>
          <rPr>
            <b/>
            <sz val="9"/>
            <color indexed="81"/>
            <rFont val="Tahoma"/>
            <family val="2"/>
          </rPr>
          <t>e</t>
        </r>
      </text>
    </comment>
    <comment ref="M36" authorId="0">
      <text>
        <r>
          <rPr>
            <b/>
            <sz val="9"/>
            <color indexed="81"/>
            <rFont val="Tahoma"/>
            <family val="2"/>
          </rPr>
          <t>e</t>
        </r>
      </text>
    </comment>
    <comment ref="N36" authorId="0">
      <text>
        <r>
          <rPr>
            <b/>
            <sz val="9"/>
            <color indexed="81"/>
            <rFont val="Tahoma"/>
            <family val="2"/>
          </rPr>
          <t>e</t>
        </r>
      </text>
    </comment>
    <comment ref="B37" authorId="0">
      <text>
        <r>
          <rPr>
            <b/>
            <sz val="9"/>
            <color indexed="81"/>
            <rFont val="Tahoma"/>
            <family val="2"/>
          </rPr>
          <t>e</t>
        </r>
      </text>
    </comment>
    <comment ref="C37" authorId="0">
      <text>
        <r>
          <rPr>
            <b/>
            <sz val="9"/>
            <color indexed="81"/>
            <rFont val="Tahoma"/>
            <family val="2"/>
          </rPr>
          <t>e</t>
        </r>
      </text>
    </comment>
    <comment ref="D37" authorId="0">
      <text>
        <r>
          <rPr>
            <b/>
            <sz val="9"/>
            <color indexed="81"/>
            <rFont val="Tahoma"/>
            <family val="2"/>
          </rPr>
          <t>e</t>
        </r>
      </text>
    </comment>
    <comment ref="E37" authorId="0">
      <text>
        <r>
          <rPr>
            <b/>
            <sz val="9"/>
            <color indexed="81"/>
            <rFont val="Tahoma"/>
            <family val="2"/>
          </rPr>
          <t>e</t>
        </r>
      </text>
    </comment>
    <comment ref="F37" authorId="0">
      <text>
        <r>
          <rPr>
            <b/>
            <sz val="9"/>
            <color indexed="81"/>
            <rFont val="Tahoma"/>
            <family val="2"/>
          </rPr>
          <t>e</t>
        </r>
      </text>
    </comment>
    <comment ref="G37" authorId="0">
      <text>
        <r>
          <rPr>
            <b/>
            <sz val="9"/>
            <color indexed="81"/>
            <rFont val="Tahoma"/>
            <family val="2"/>
          </rPr>
          <t>e</t>
        </r>
      </text>
    </comment>
    <comment ref="H37" authorId="0">
      <text>
        <r>
          <rPr>
            <b/>
            <sz val="9"/>
            <color indexed="81"/>
            <rFont val="Tahoma"/>
            <family val="2"/>
          </rPr>
          <t>e</t>
        </r>
      </text>
    </comment>
    <comment ref="I37" authorId="0">
      <text>
        <r>
          <rPr>
            <b/>
            <sz val="9"/>
            <color indexed="81"/>
            <rFont val="Tahoma"/>
            <family val="2"/>
          </rPr>
          <t>e</t>
        </r>
      </text>
    </comment>
    <comment ref="J37" authorId="0">
      <text>
        <r>
          <rPr>
            <b/>
            <sz val="9"/>
            <color indexed="81"/>
            <rFont val="Tahoma"/>
            <family val="2"/>
          </rPr>
          <t>e</t>
        </r>
      </text>
    </comment>
    <comment ref="K37" authorId="0">
      <text>
        <r>
          <rPr>
            <b/>
            <sz val="9"/>
            <color indexed="81"/>
            <rFont val="Tahoma"/>
            <family val="2"/>
          </rPr>
          <t>e</t>
        </r>
      </text>
    </comment>
    <comment ref="L37" authorId="0">
      <text>
        <r>
          <rPr>
            <b/>
            <sz val="9"/>
            <color indexed="81"/>
            <rFont val="Tahoma"/>
            <family val="2"/>
          </rPr>
          <t>e</t>
        </r>
      </text>
    </comment>
    <comment ref="M37" authorId="0">
      <text>
        <r>
          <rPr>
            <b/>
            <sz val="9"/>
            <color indexed="81"/>
            <rFont val="Tahoma"/>
            <family val="2"/>
          </rPr>
          <t>e</t>
        </r>
      </text>
    </comment>
    <comment ref="N37" authorId="0">
      <text>
        <r>
          <rPr>
            <b/>
            <sz val="9"/>
            <color indexed="81"/>
            <rFont val="Tahoma"/>
            <family val="2"/>
          </rPr>
          <t>e</t>
        </r>
      </text>
    </comment>
    <comment ref="B45" authorId="0">
      <text>
        <r>
          <rPr>
            <b/>
            <sz val="9"/>
            <color indexed="81"/>
            <rFont val="Tahoma"/>
            <family val="2"/>
          </rPr>
          <t>be</t>
        </r>
      </text>
    </comment>
    <comment ref="C45" authorId="0">
      <text>
        <r>
          <rPr>
            <b/>
            <sz val="9"/>
            <color indexed="81"/>
            <rFont val="Tahoma"/>
            <family val="2"/>
          </rPr>
          <t>be</t>
        </r>
      </text>
    </comment>
    <comment ref="D45" authorId="0">
      <text>
        <r>
          <rPr>
            <b/>
            <sz val="9"/>
            <color indexed="81"/>
            <rFont val="Tahoma"/>
            <family val="2"/>
          </rPr>
          <t>be</t>
        </r>
      </text>
    </comment>
    <comment ref="E45" authorId="0">
      <text>
        <r>
          <rPr>
            <b/>
            <sz val="9"/>
            <color indexed="81"/>
            <rFont val="Tahoma"/>
            <family val="2"/>
          </rPr>
          <t>e</t>
        </r>
      </text>
    </comment>
    <comment ref="F45" authorId="0">
      <text>
        <r>
          <rPr>
            <b/>
            <sz val="9"/>
            <color indexed="81"/>
            <rFont val="Tahoma"/>
            <family val="2"/>
          </rPr>
          <t>be</t>
        </r>
      </text>
    </comment>
    <comment ref="G45" authorId="0">
      <text>
        <r>
          <rPr>
            <b/>
            <sz val="9"/>
            <color indexed="81"/>
            <rFont val="Tahoma"/>
            <family val="2"/>
          </rPr>
          <t>e</t>
        </r>
      </text>
    </comment>
    <comment ref="H45" authorId="0">
      <text>
        <r>
          <rPr>
            <b/>
            <sz val="9"/>
            <color indexed="81"/>
            <rFont val="Tahoma"/>
            <family val="2"/>
          </rPr>
          <t>be</t>
        </r>
      </text>
    </comment>
    <comment ref="I45" authorId="0">
      <text>
        <r>
          <rPr>
            <b/>
            <sz val="9"/>
            <color indexed="81"/>
            <rFont val="Tahoma"/>
            <family val="2"/>
          </rPr>
          <t>e</t>
        </r>
      </text>
    </comment>
    <comment ref="J45" authorId="0">
      <text>
        <r>
          <rPr>
            <b/>
            <sz val="9"/>
            <color indexed="81"/>
            <rFont val="Tahoma"/>
            <family val="2"/>
          </rPr>
          <t>be</t>
        </r>
      </text>
    </comment>
    <comment ref="K45" authorId="0">
      <text>
        <r>
          <rPr>
            <b/>
            <sz val="9"/>
            <color indexed="81"/>
            <rFont val="Tahoma"/>
            <family val="2"/>
          </rPr>
          <t>e</t>
        </r>
      </text>
    </comment>
    <comment ref="L45" authorId="0">
      <text>
        <r>
          <rPr>
            <b/>
            <sz val="9"/>
            <color indexed="81"/>
            <rFont val="Tahoma"/>
            <family val="2"/>
          </rPr>
          <t>e</t>
        </r>
      </text>
    </comment>
    <comment ref="M45" authorId="0">
      <text>
        <r>
          <rPr>
            <b/>
            <sz val="9"/>
            <color indexed="81"/>
            <rFont val="Tahoma"/>
            <family val="2"/>
          </rPr>
          <t>e</t>
        </r>
      </text>
    </comment>
    <comment ref="N45" authorId="0">
      <text>
        <r>
          <rPr>
            <b/>
            <sz val="9"/>
            <color indexed="81"/>
            <rFont val="Tahoma"/>
            <family val="2"/>
          </rPr>
          <t>e</t>
        </r>
      </text>
    </comment>
    <comment ref="B46" authorId="0">
      <text>
        <r>
          <rPr>
            <b/>
            <sz val="9"/>
            <color indexed="81"/>
            <rFont val="Tahoma"/>
            <family val="2"/>
          </rPr>
          <t>e</t>
        </r>
      </text>
    </comment>
    <comment ref="C46" authorId="0">
      <text>
        <r>
          <rPr>
            <b/>
            <sz val="9"/>
            <color indexed="81"/>
            <rFont val="Tahoma"/>
            <family val="2"/>
          </rPr>
          <t>e</t>
        </r>
      </text>
    </comment>
    <comment ref="D46" authorId="0">
      <text>
        <r>
          <rPr>
            <b/>
            <sz val="9"/>
            <color indexed="81"/>
            <rFont val="Tahoma"/>
            <family val="2"/>
          </rPr>
          <t>e</t>
        </r>
      </text>
    </comment>
    <comment ref="E46" authorId="0">
      <text>
        <r>
          <rPr>
            <b/>
            <sz val="9"/>
            <color indexed="81"/>
            <rFont val="Tahoma"/>
            <family val="2"/>
          </rPr>
          <t>e</t>
        </r>
      </text>
    </comment>
    <comment ref="F46" authorId="0">
      <text>
        <r>
          <rPr>
            <b/>
            <sz val="9"/>
            <color indexed="81"/>
            <rFont val="Tahoma"/>
            <family val="2"/>
          </rPr>
          <t>e</t>
        </r>
      </text>
    </comment>
    <comment ref="G46" authorId="0">
      <text>
        <r>
          <rPr>
            <b/>
            <sz val="9"/>
            <color indexed="81"/>
            <rFont val="Tahoma"/>
            <family val="2"/>
          </rPr>
          <t>e</t>
        </r>
      </text>
    </comment>
    <comment ref="H46" authorId="0">
      <text>
        <r>
          <rPr>
            <b/>
            <sz val="9"/>
            <color indexed="81"/>
            <rFont val="Tahoma"/>
            <family val="2"/>
          </rPr>
          <t>e</t>
        </r>
      </text>
    </comment>
    <comment ref="I46" authorId="0">
      <text>
        <r>
          <rPr>
            <b/>
            <sz val="9"/>
            <color indexed="81"/>
            <rFont val="Tahoma"/>
            <family val="2"/>
          </rPr>
          <t>e</t>
        </r>
      </text>
    </comment>
    <comment ref="J46" authorId="0">
      <text>
        <r>
          <rPr>
            <b/>
            <sz val="9"/>
            <color indexed="81"/>
            <rFont val="Tahoma"/>
            <family val="2"/>
          </rPr>
          <t>e</t>
        </r>
      </text>
    </comment>
    <comment ref="K46" authorId="0">
      <text>
        <r>
          <rPr>
            <b/>
            <sz val="9"/>
            <color indexed="81"/>
            <rFont val="Tahoma"/>
            <family val="2"/>
          </rPr>
          <t>e</t>
        </r>
      </text>
    </comment>
    <comment ref="L46" authorId="0">
      <text>
        <r>
          <rPr>
            <b/>
            <sz val="9"/>
            <color indexed="81"/>
            <rFont val="Tahoma"/>
            <family val="2"/>
          </rPr>
          <t>e</t>
        </r>
      </text>
    </comment>
    <comment ref="M46" authorId="0">
      <text>
        <r>
          <rPr>
            <b/>
            <sz val="9"/>
            <color indexed="81"/>
            <rFont val="Tahoma"/>
            <family val="2"/>
          </rPr>
          <t>e</t>
        </r>
      </text>
    </comment>
    <comment ref="N46" authorId="0">
      <text>
        <r>
          <rPr>
            <b/>
            <sz val="9"/>
            <color indexed="81"/>
            <rFont val="Tahoma"/>
            <family val="2"/>
          </rPr>
          <t>e</t>
        </r>
      </text>
    </comment>
    <comment ref="B47" authorId="0">
      <text>
        <r>
          <rPr>
            <b/>
            <sz val="9"/>
            <color indexed="81"/>
            <rFont val="Tahoma"/>
            <family val="2"/>
          </rPr>
          <t>e</t>
        </r>
      </text>
    </comment>
    <comment ref="C47" authorId="0">
      <text>
        <r>
          <rPr>
            <b/>
            <sz val="9"/>
            <color indexed="81"/>
            <rFont val="Tahoma"/>
            <family val="2"/>
          </rPr>
          <t>e</t>
        </r>
      </text>
    </comment>
    <comment ref="D47" authorId="0">
      <text>
        <r>
          <rPr>
            <b/>
            <sz val="9"/>
            <color indexed="81"/>
            <rFont val="Tahoma"/>
            <family val="2"/>
          </rPr>
          <t>e</t>
        </r>
      </text>
    </comment>
    <comment ref="E47" authorId="0">
      <text>
        <r>
          <rPr>
            <b/>
            <sz val="9"/>
            <color indexed="81"/>
            <rFont val="Tahoma"/>
            <family val="2"/>
          </rPr>
          <t>e</t>
        </r>
      </text>
    </comment>
    <comment ref="F47" authorId="0">
      <text>
        <r>
          <rPr>
            <b/>
            <sz val="9"/>
            <color indexed="81"/>
            <rFont val="Tahoma"/>
            <family val="2"/>
          </rPr>
          <t>e</t>
        </r>
      </text>
    </comment>
    <comment ref="G47" authorId="0">
      <text>
        <r>
          <rPr>
            <b/>
            <sz val="9"/>
            <color indexed="81"/>
            <rFont val="Tahoma"/>
            <family val="2"/>
          </rPr>
          <t>e</t>
        </r>
      </text>
    </comment>
    <comment ref="H47" authorId="0">
      <text>
        <r>
          <rPr>
            <b/>
            <sz val="9"/>
            <color indexed="81"/>
            <rFont val="Tahoma"/>
            <family val="2"/>
          </rPr>
          <t>e</t>
        </r>
      </text>
    </comment>
    <comment ref="I47" authorId="0">
      <text>
        <r>
          <rPr>
            <b/>
            <sz val="9"/>
            <color indexed="81"/>
            <rFont val="Tahoma"/>
            <family val="2"/>
          </rPr>
          <t>e</t>
        </r>
      </text>
    </comment>
    <comment ref="J47" authorId="0">
      <text>
        <r>
          <rPr>
            <b/>
            <sz val="9"/>
            <color indexed="81"/>
            <rFont val="Tahoma"/>
            <family val="2"/>
          </rPr>
          <t>e</t>
        </r>
      </text>
    </comment>
    <comment ref="K47" authorId="0">
      <text>
        <r>
          <rPr>
            <b/>
            <sz val="9"/>
            <color indexed="81"/>
            <rFont val="Tahoma"/>
            <family val="2"/>
          </rPr>
          <t>e</t>
        </r>
      </text>
    </comment>
    <comment ref="L47" authorId="0">
      <text>
        <r>
          <rPr>
            <b/>
            <sz val="9"/>
            <color indexed="81"/>
            <rFont val="Tahoma"/>
            <family val="2"/>
          </rPr>
          <t>e</t>
        </r>
      </text>
    </comment>
    <comment ref="M47" authorId="0">
      <text>
        <r>
          <rPr>
            <b/>
            <sz val="9"/>
            <color indexed="81"/>
            <rFont val="Tahoma"/>
            <family val="2"/>
          </rPr>
          <t>e</t>
        </r>
      </text>
    </comment>
    <comment ref="N47" authorId="0">
      <text>
        <r>
          <rPr>
            <b/>
            <sz val="9"/>
            <color indexed="81"/>
            <rFont val="Tahoma"/>
            <family val="2"/>
          </rPr>
          <t>e</t>
        </r>
      </text>
    </comment>
    <comment ref="B48" authorId="0">
      <text>
        <r>
          <rPr>
            <b/>
            <sz val="9"/>
            <color indexed="81"/>
            <rFont val="Tahoma"/>
            <family val="2"/>
          </rPr>
          <t>e</t>
        </r>
      </text>
    </comment>
    <comment ref="C48" authorId="0">
      <text>
        <r>
          <rPr>
            <b/>
            <sz val="9"/>
            <color indexed="81"/>
            <rFont val="Tahoma"/>
            <family val="2"/>
          </rPr>
          <t>e</t>
        </r>
      </text>
    </comment>
    <comment ref="D48" authorId="0">
      <text>
        <r>
          <rPr>
            <b/>
            <sz val="9"/>
            <color indexed="81"/>
            <rFont val="Tahoma"/>
            <family val="2"/>
          </rPr>
          <t>e</t>
        </r>
      </text>
    </comment>
    <comment ref="E48" authorId="0">
      <text>
        <r>
          <rPr>
            <b/>
            <sz val="9"/>
            <color indexed="81"/>
            <rFont val="Tahoma"/>
            <family val="2"/>
          </rPr>
          <t>e</t>
        </r>
      </text>
    </comment>
    <comment ref="F48" authorId="0">
      <text>
        <r>
          <rPr>
            <b/>
            <sz val="9"/>
            <color indexed="81"/>
            <rFont val="Tahoma"/>
            <family val="2"/>
          </rPr>
          <t>e</t>
        </r>
      </text>
    </comment>
    <comment ref="G48" authorId="0">
      <text>
        <r>
          <rPr>
            <b/>
            <sz val="9"/>
            <color indexed="81"/>
            <rFont val="Tahoma"/>
            <family val="2"/>
          </rPr>
          <t>e</t>
        </r>
      </text>
    </comment>
    <comment ref="H48" authorId="0">
      <text>
        <r>
          <rPr>
            <b/>
            <sz val="9"/>
            <color indexed="81"/>
            <rFont val="Tahoma"/>
            <family val="2"/>
          </rPr>
          <t>e</t>
        </r>
      </text>
    </comment>
    <comment ref="I48" authorId="0">
      <text>
        <r>
          <rPr>
            <b/>
            <sz val="9"/>
            <color indexed="81"/>
            <rFont val="Tahoma"/>
            <family val="2"/>
          </rPr>
          <t>e</t>
        </r>
      </text>
    </comment>
    <comment ref="J48" authorId="0">
      <text>
        <r>
          <rPr>
            <b/>
            <sz val="9"/>
            <color indexed="81"/>
            <rFont val="Tahoma"/>
            <family val="2"/>
          </rPr>
          <t>e</t>
        </r>
      </text>
    </comment>
    <comment ref="K48" authorId="0">
      <text>
        <r>
          <rPr>
            <b/>
            <sz val="9"/>
            <color indexed="81"/>
            <rFont val="Tahoma"/>
            <family val="2"/>
          </rPr>
          <t>e</t>
        </r>
      </text>
    </comment>
    <comment ref="L48" authorId="0">
      <text>
        <r>
          <rPr>
            <b/>
            <sz val="9"/>
            <color indexed="81"/>
            <rFont val="Tahoma"/>
            <family val="2"/>
          </rPr>
          <t>e</t>
        </r>
      </text>
    </comment>
    <comment ref="M48" authorId="0">
      <text>
        <r>
          <rPr>
            <b/>
            <sz val="9"/>
            <color indexed="81"/>
            <rFont val="Tahoma"/>
            <family val="2"/>
          </rPr>
          <t>e</t>
        </r>
      </text>
    </comment>
    <comment ref="N48" authorId="0">
      <text>
        <r>
          <rPr>
            <b/>
            <sz val="9"/>
            <color indexed="81"/>
            <rFont val="Tahoma"/>
            <family val="2"/>
          </rPr>
          <t>e</t>
        </r>
      </text>
    </comment>
  </commentList>
</comments>
</file>

<file path=xl/comments36.xml><?xml version="1.0" encoding="utf-8"?>
<comments xmlns="http://schemas.openxmlformats.org/spreadsheetml/2006/main">
  <authors>
    <author>Vladica</author>
  </authors>
  <commentList>
    <comment ref="D23" authorId="0">
      <text>
        <r>
          <rPr>
            <b/>
            <sz val="9"/>
            <color indexed="81"/>
            <rFont val="Tahoma"/>
            <family val="2"/>
          </rPr>
          <t>e</t>
        </r>
      </text>
    </comment>
    <comment ref="E23" authorId="0">
      <text>
        <r>
          <rPr>
            <b/>
            <sz val="9"/>
            <color indexed="81"/>
            <rFont val="Tahoma"/>
            <family val="2"/>
          </rPr>
          <t>e</t>
        </r>
      </text>
    </comment>
    <comment ref="F23" authorId="0">
      <text>
        <r>
          <rPr>
            <b/>
            <sz val="9"/>
            <color indexed="81"/>
            <rFont val="Tahoma"/>
            <family val="2"/>
          </rPr>
          <t>e</t>
        </r>
      </text>
    </comment>
    <comment ref="G23" authorId="0">
      <text>
        <r>
          <rPr>
            <b/>
            <sz val="9"/>
            <color indexed="81"/>
            <rFont val="Tahoma"/>
            <family val="2"/>
          </rPr>
          <t>e</t>
        </r>
      </text>
    </comment>
    <comment ref="H23" authorId="0">
      <text>
        <r>
          <rPr>
            <b/>
            <sz val="9"/>
            <color indexed="81"/>
            <rFont val="Tahoma"/>
            <family val="2"/>
          </rPr>
          <t>e</t>
        </r>
      </text>
    </comment>
    <comment ref="I23" authorId="0">
      <text>
        <r>
          <rPr>
            <b/>
            <sz val="9"/>
            <color indexed="81"/>
            <rFont val="Tahoma"/>
            <family val="2"/>
          </rPr>
          <t>e</t>
        </r>
      </text>
    </comment>
    <comment ref="J23" authorId="0">
      <text>
        <r>
          <rPr>
            <b/>
            <sz val="9"/>
            <color indexed="81"/>
            <rFont val="Tahoma"/>
            <family val="2"/>
          </rPr>
          <t>e</t>
        </r>
      </text>
    </comment>
    <comment ref="K23" authorId="0">
      <text>
        <r>
          <rPr>
            <b/>
            <sz val="9"/>
            <color indexed="81"/>
            <rFont val="Tahoma"/>
            <family val="2"/>
          </rPr>
          <t>e</t>
        </r>
      </text>
    </comment>
    <comment ref="L23" authorId="0">
      <text>
        <r>
          <rPr>
            <b/>
            <sz val="9"/>
            <color indexed="81"/>
            <rFont val="Tahoma"/>
            <family val="2"/>
          </rPr>
          <t>e</t>
        </r>
      </text>
    </comment>
    <comment ref="M23" authorId="0">
      <text>
        <r>
          <rPr>
            <b/>
            <sz val="9"/>
            <color indexed="81"/>
            <rFont val="Tahoma"/>
            <family val="2"/>
          </rPr>
          <t>e</t>
        </r>
      </text>
    </comment>
    <comment ref="N23" authorId="0">
      <text>
        <r>
          <rPr>
            <b/>
            <sz val="9"/>
            <color indexed="81"/>
            <rFont val="Tahoma"/>
            <family val="2"/>
          </rPr>
          <t>e</t>
        </r>
      </text>
    </comment>
    <comment ref="D33" authorId="0">
      <text>
        <r>
          <rPr>
            <b/>
            <sz val="9"/>
            <color indexed="81"/>
            <rFont val="Tahoma"/>
            <family val="2"/>
          </rPr>
          <t>e</t>
        </r>
      </text>
    </comment>
    <comment ref="E33" authorId="0">
      <text>
        <r>
          <rPr>
            <b/>
            <sz val="9"/>
            <color indexed="81"/>
            <rFont val="Tahoma"/>
            <family val="2"/>
          </rPr>
          <t>e</t>
        </r>
      </text>
    </comment>
    <comment ref="F33" authorId="0">
      <text>
        <r>
          <rPr>
            <b/>
            <sz val="9"/>
            <color indexed="81"/>
            <rFont val="Tahoma"/>
            <family val="2"/>
          </rPr>
          <t>e</t>
        </r>
      </text>
    </comment>
    <comment ref="G33" authorId="0">
      <text>
        <r>
          <rPr>
            <b/>
            <sz val="9"/>
            <color indexed="81"/>
            <rFont val="Tahoma"/>
            <family val="2"/>
          </rPr>
          <t>e</t>
        </r>
      </text>
    </comment>
    <comment ref="H33" authorId="0">
      <text>
        <r>
          <rPr>
            <b/>
            <sz val="9"/>
            <color indexed="81"/>
            <rFont val="Tahoma"/>
            <family val="2"/>
          </rPr>
          <t>e</t>
        </r>
      </text>
    </comment>
    <comment ref="I33" authorId="0">
      <text>
        <r>
          <rPr>
            <b/>
            <sz val="9"/>
            <color indexed="81"/>
            <rFont val="Tahoma"/>
            <family val="2"/>
          </rPr>
          <t>e</t>
        </r>
      </text>
    </comment>
    <comment ref="J33" authorId="0">
      <text>
        <r>
          <rPr>
            <b/>
            <sz val="9"/>
            <color indexed="81"/>
            <rFont val="Tahoma"/>
            <family val="2"/>
          </rPr>
          <t>e</t>
        </r>
      </text>
    </comment>
    <comment ref="K33" authorId="0">
      <text>
        <r>
          <rPr>
            <b/>
            <sz val="9"/>
            <color indexed="81"/>
            <rFont val="Tahoma"/>
            <family val="2"/>
          </rPr>
          <t>e</t>
        </r>
      </text>
    </comment>
    <comment ref="L33" authorId="0">
      <text>
        <r>
          <rPr>
            <b/>
            <sz val="9"/>
            <color indexed="81"/>
            <rFont val="Tahoma"/>
            <family val="2"/>
          </rPr>
          <t>e</t>
        </r>
      </text>
    </comment>
    <comment ref="M33" authorId="0">
      <text>
        <r>
          <rPr>
            <b/>
            <sz val="9"/>
            <color indexed="81"/>
            <rFont val="Tahoma"/>
            <family val="2"/>
          </rPr>
          <t>e</t>
        </r>
      </text>
    </comment>
    <comment ref="N33" authorId="0">
      <text>
        <r>
          <rPr>
            <b/>
            <sz val="9"/>
            <color indexed="81"/>
            <rFont val="Tahoma"/>
            <family val="2"/>
          </rPr>
          <t>e</t>
        </r>
      </text>
    </comment>
    <comment ref="D43" authorId="0">
      <text>
        <r>
          <rPr>
            <b/>
            <sz val="9"/>
            <color indexed="81"/>
            <rFont val="Tahoma"/>
            <family val="2"/>
          </rPr>
          <t>e</t>
        </r>
      </text>
    </comment>
    <comment ref="E43" authorId="0">
      <text>
        <r>
          <rPr>
            <b/>
            <sz val="9"/>
            <color indexed="81"/>
            <rFont val="Tahoma"/>
            <family val="2"/>
          </rPr>
          <t>e</t>
        </r>
      </text>
    </comment>
    <comment ref="F43" authorId="0">
      <text>
        <r>
          <rPr>
            <b/>
            <sz val="9"/>
            <color indexed="81"/>
            <rFont val="Tahoma"/>
            <family val="2"/>
          </rPr>
          <t>e</t>
        </r>
      </text>
    </comment>
    <comment ref="G43" authorId="0">
      <text>
        <r>
          <rPr>
            <b/>
            <sz val="9"/>
            <color indexed="81"/>
            <rFont val="Tahoma"/>
            <family val="2"/>
          </rPr>
          <t>e</t>
        </r>
      </text>
    </comment>
    <comment ref="H43" authorId="0">
      <text>
        <r>
          <rPr>
            <b/>
            <sz val="9"/>
            <color indexed="81"/>
            <rFont val="Tahoma"/>
            <family val="2"/>
          </rPr>
          <t>e</t>
        </r>
      </text>
    </comment>
    <comment ref="I43" authorId="0">
      <text>
        <r>
          <rPr>
            <b/>
            <sz val="9"/>
            <color indexed="81"/>
            <rFont val="Tahoma"/>
            <family val="2"/>
          </rPr>
          <t>e</t>
        </r>
      </text>
    </comment>
    <comment ref="J43" authorId="0">
      <text>
        <r>
          <rPr>
            <b/>
            <sz val="9"/>
            <color indexed="81"/>
            <rFont val="Tahoma"/>
            <family val="2"/>
          </rPr>
          <t>e</t>
        </r>
      </text>
    </comment>
    <comment ref="K43" authorId="0">
      <text>
        <r>
          <rPr>
            <b/>
            <sz val="9"/>
            <color indexed="81"/>
            <rFont val="Tahoma"/>
            <family val="2"/>
          </rPr>
          <t>e</t>
        </r>
      </text>
    </comment>
    <comment ref="L43" authorId="0">
      <text>
        <r>
          <rPr>
            <b/>
            <sz val="9"/>
            <color indexed="81"/>
            <rFont val="Tahoma"/>
            <family val="2"/>
          </rPr>
          <t>e</t>
        </r>
      </text>
    </comment>
    <comment ref="M43" authorId="0">
      <text>
        <r>
          <rPr>
            <b/>
            <sz val="9"/>
            <color indexed="81"/>
            <rFont val="Tahoma"/>
            <family val="2"/>
          </rPr>
          <t>e</t>
        </r>
      </text>
    </comment>
    <comment ref="N43" authorId="0">
      <text>
        <r>
          <rPr>
            <b/>
            <sz val="9"/>
            <color indexed="81"/>
            <rFont val="Tahoma"/>
            <family val="2"/>
          </rPr>
          <t>e</t>
        </r>
      </text>
    </comment>
  </commentList>
</comments>
</file>

<file path=xl/comments37.xml><?xml version="1.0" encoding="utf-8"?>
<comments xmlns="http://schemas.openxmlformats.org/spreadsheetml/2006/main">
  <authors>
    <author>Vladica</author>
  </authors>
  <commentList>
    <comment ref="O26" authorId="0">
      <text>
        <r>
          <rPr>
            <b/>
            <sz val="9"/>
            <color indexed="81"/>
            <rFont val="Tahoma"/>
            <family val="2"/>
          </rPr>
          <t>p</t>
        </r>
      </text>
    </comment>
    <comment ref="O27" authorId="0">
      <text>
        <r>
          <rPr>
            <b/>
            <sz val="9"/>
            <color indexed="81"/>
            <rFont val="Tahoma"/>
            <family val="2"/>
          </rPr>
          <t>p</t>
        </r>
      </text>
    </comment>
    <comment ref="O38" authorId="0">
      <text>
        <r>
          <rPr>
            <b/>
            <sz val="9"/>
            <color indexed="81"/>
            <rFont val="Tahoma"/>
            <family val="2"/>
          </rPr>
          <t>p</t>
        </r>
      </text>
    </comment>
    <comment ref="O39" authorId="0">
      <text>
        <r>
          <rPr>
            <b/>
            <sz val="9"/>
            <color indexed="81"/>
            <rFont val="Tahoma"/>
            <family val="2"/>
          </rPr>
          <t>p</t>
        </r>
      </text>
    </comment>
  </commentList>
</comments>
</file>

<file path=xl/comments38.xml><?xml version="1.0" encoding="utf-8"?>
<comments xmlns="http://schemas.openxmlformats.org/spreadsheetml/2006/main">
  <authors>
    <author>Vladica</author>
  </authors>
  <commentList>
    <comment ref="L23" authorId="0">
      <text>
        <r>
          <rPr>
            <b/>
            <sz val="9"/>
            <color indexed="81"/>
            <rFont val="Tahoma"/>
            <family val="2"/>
          </rPr>
          <t>b</t>
        </r>
      </text>
    </comment>
    <comment ref="O25" authorId="0">
      <text>
        <r>
          <rPr>
            <b/>
            <sz val="9"/>
            <color indexed="81"/>
            <rFont val="Tahoma"/>
            <family val="2"/>
          </rPr>
          <t>p</t>
        </r>
      </text>
    </comment>
    <comment ref="N26" authorId="0">
      <text>
        <r>
          <rPr>
            <b/>
            <sz val="9"/>
            <color indexed="81"/>
            <rFont val="Tahoma"/>
            <family val="2"/>
          </rPr>
          <t>p</t>
        </r>
      </text>
    </comment>
    <comment ref="L34" authorId="0">
      <text>
        <r>
          <rPr>
            <b/>
            <sz val="9"/>
            <color indexed="81"/>
            <rFont val="Tahoma"/>
            <family val="2"/>
          </rPr>
          <t>b</t>
        </r>
      </text>
    </comment>
    <comment ref="L35" authorId="0">
      <text>
        <r>
          <rPr>
            <b/>
            <sz val="9"/>
            <color indexed="81"/>
            <rFont val="Tahoma"/>
            <family val="2"/>
          </rPr>
          <t>b</t>
        </r>
      </text>
    </comment>
    <comment ref="L36" authorId="0">
      <text>
        <r>
          <rPr>
            <b/>
            <sz val="9"/>
            <color indexed="81"/>
            <rFont val="Tahoma"/>
            <family val="2"/>
          </rPr>
          <t>b</t>
        </r>
      </text>
    </comment>
    <comment ref="O36" authorId="0">
      <text>
        <r>
          <rPr>
            <b/>
            <sz val="9"/>
            <color indexed="81"/>
            <rFont val="Tahoma"/>
            <family val="2"/>
          </rPr>
          <t>p</t>
        </r>
      </text>
    </comment>
    <comment ref="L37" authorId="0">
      <text>
        <r>
          <rPr>
            <b/>
            <sz val="9"/>
            <color indexed="81"/>
            <rFont val="Tahoma"/>
            <family val="2"/>
          </rPr>
          <t>b</t>
        </r>
      </text>
    </comment>
    <comment ref="N37" authorId="0">
      <text>
        <r>
          <rPr>
            <b/>
            <sz val="9"/>
            <color indexed="81"/>
            <rFont val="Tahoma"/>
            <family val="2"/>
          </rPr>
          <t>p</t>
        </r>
      </text>
    </comment>
  </commentList>
</comments>
</file>

<file path=xl/comments39.xml><?xml version="1.0" encoding="utf-8"?>
<comments xmlns="http://schemas.openxmlformats.org/spreadsheetml/2006/main">
  <authors>
    <author>Vladica</author>
  </authors>
  <commentList>
    <comment ref="F24" authorId="0">
      <text>
        <r>
          <rPr>
            <b/>
            <sz val="9"/>
            <color indexed="81"/>
            <rFont val="Tahoma"/>
            <family val="2"/>
          </rPr>
          <t>e</t>
        </r>
      </text>
    </comment>
    <comment ref="G24" authorId="0">
      <text>
        <r>
          <rPr>
            <b/>
            <sz val="9"/>
            <color indexed="81"/>
            <rFont val="Tahoma"/>
            <family val="2"/>
          </rPr>
          <t>e</t>
        </r>
      </text>
    </comment>
    <comment ref="H24" authorId="0">
      <text>
        <r>
          <rPr>
            <b/>
            <sz val="9"/>
            <color indexed="81"/>
            <rFont val="Tahoma"/>
            <family val="2"/>
          </rPr>
          <t>e</t>
        </r>
      </text>
    </comment>
    <comment ref="I24" authorId="0">
      <text>
        <r>
          <rPr>
            <b/>
            <sz val="9"/>
            <color indexed="81"/>
            <rFont val="Tahoma"/>
            <family val="2"/>
          </rPr>
          <t>e</t>
        </r>
      </text>
    </comment>
    <comment ref="J24" authorId="0">
      <text>
        <r>
          <rPr>
            <b/>
            <sz val="9"/>
            <color indexed="81"/>
            <rFont val="Tahoma"/>
            <family val="2"/>
          </rPr>
          <t>e</t>
        </r>
      </text>
    </comment>
    <comment ref="K24" authorId="0">
      <text>
        <r>
          <rPr>
            <b/>
            <sz val="9"/>
            <color indexed="81"/>
            <rFont val="Tahoma"/>
            <family val="2"/>
          </rPr>
          <t>e</t>
        </r>
      </text>
    </comment>
    <comment ref="C25" authorId="0">
      <text>
        <r>
          <rPr>
            <b/>
            <sz val="9"/>
            <color indexed="81"/>
            <rFont val="Tahoma"/>
            <family val="2"/>
          </rPr>
          <t>b</t>
        </r>
      </text>
    </comment>
    <comment ref="L25" authorId="0">
      <text>
        <r>
          <rPr>
            <b/>
            <sz val="9"/>
            <color indexed="81"/>
            <rFont val="Tahoma"/>
            <family val="2"/>
          </rPr>
          <t>b</t>
        </r>
      </text>
    </comment>
    <comment ref="O26" authorId="0">
      <text>
        <r>
          <rPr>
            <b/>
            <sz val="9"/>
            <color indexed="81"/>
            <rFont val="Tahoma"/>
            <family val="2"/>
          </rPr>
          <t>b</t>
        </r>
      </text>
    </comment>
  </commentList>
</comments>
</file>

<file path=xl/comments4.xml><?xml version="1.0" encoding="utf-8"?>
<comments xmlns="http://schemas.openxmlformats.org/spreadsheetml/2006/main">
  <authors>
    <author>Vladica</author>
  </authors>
  <commentList>
    <comment ref="F23" authorId="0">
      <text>
        <r>
          <rPr>
            <b/>
            <sz val="9"/>
            <color indexed="81"/>
            <rFont val="Tahoma"/>
            <family val="2"/>
          </rPr>
          <t>e</t>
        </r>
      </text>
    </comment>
    <comment ref="G23" authorId="0">
      <text>
        <r>
          <rPr>
            <b/>
            <sz val="9"/>
            <color indexed="81"/>
            <rFont val="Tahoma"/>
            <family val="2"/>
          </rPr>
          <t>e</t>
        </r>
      </text>
    </comment>
    <comment ref="H23" authorId="0">
      <text>
        <r>
          <rPr>
            <b/>
            <sz val="9"/>
            <color indexed="81"/>
            <rFont val="Tahoma"/>
            <family val="2"/>
          </rPr>
          <t>e</t>
        </r>
      </text>
    </comment>
    <comment ref="I23" authorId="0">
      <text>
        <r>
          <rPr>
            <b/>
            <sz val="9"/>
            <color indexed="81"/>
            <rFont val="Tahoma"/>
            <family val="2"/>
          </rPr>
          <t>e</t>
        </r>
      </text>
    </comment>
    <comment ref="J23" authorId="0">
      <text>
        <r>
          <rPr>
            <b/>
            <sz val="9"/>
            <color indexed="81"/>
            <rFont val="Tahoma"/>
            <family val="2"/>
          </rPr>
          <t>e</t>
        </r>
      </text>
    </comment>
    <comment ref="K23" authorId="0">
      <text>
        <r>
          <rPr>
            <b/>
            <sz val="9"/>
            <color indexed="81"/>
            <rFont val="Tahoma"/>
            <family val="2"/>
          </rPr>
          <t>e</t>
        </r>
      </text>
    </comment>
    <comment ref="C24" authorId="0">
      <text>
        <r>
          <rPr>
            <b/>
            <sz val="9"/>
            <color indexed="81"/>
            <rFont val="Tahoma"/>
            <family val="2"/>
          </rPr>
          <t>b</t>
        </r>
      </text>
    </comment>
    <comment ref="L24" authorId="0">
      <text>
        <r>
          <rPr>
            <b/>
            <sz val="9"/>
            <color indexed="81"/>
            <rFont val="Tahoma"/>
            <family val="2"/>
          </rPr>
          <t>b</t>
        </r>
      </text>
    </comment>
    <comment ref="F34" authorId="0">
      <text>
        <r>
          <rPr>
            <b/>
            <sz val="9"/>
            <color indexed="81"/>
            <rFont val="Tahoma"/>
            <family val="2"/>
          </rPr>
          <t>e</t>
        </r>
      </text>
    </comment>
    <comment ref="G34" authorId="0">
      <text>
        <r>
          <rPr>
            <b/>
            <sz val="9"/>
            <color indexed="81"/>
            <rFont val="Tahoma"/>
            <family val="2"/>
          </rPr>
          <t>e</t>
        </r>
      </text>
    </comment>
    <comment ref="H34" authorId="0">
      <text>
        <r>
          <rPr>
            <b/>
            <sz val="9"/>
            <color indexed="81"/>
            <rFont val="Tahoma"/>
            <family val="2"/>
          </rPr>
          <t>e</t>
        </r>
      </text>
    </comment>
    <comment ref="I34" authorId="0">
      <text>
        <r>
          <rPr>
            <b/>
            <sz val="9"/>
            <color indexed="81"/>
            <rFont val="Tahoma"/>
            <family val="2"/>
          </rPr>
          <t>e</t>
        </r>
      </text>
    </comment>
    <comment ref="J34" authorId="0">
      <text>
        <r>
          <rPr>
            <b/>
            <sz val="9"/>
            <color indexed="81"/>
            <rFont val="Tahoma"/>
            <family val="2"/>
          </rPr>
          <t>e</t>
        </r>
      </text>
    </comment>
    <comment ref="K34" authorId="0">
      <text>
        <r>
          <rPr>
            <b/>
            <sz val="9"/>
            <color indexed="81"/>
            <rFont val="Tahoma"/>
            <family val="2"/>
          </rPr>
          <t>e</t>
        </r>
      </text>
    </comment>
    <comment ref="C35" authorId="0">
      <text>
        <r>
          <rPr>
            <b/>
            <sz val="9"/>
            <color indexed="81"/>
            <rFont val="Tahoma"/>
            <family val="2"/>
          </rPr>
          <t>b</t>
        </r>
      </text>
    </comment>
    <comment ref="L35" authorId="0">
      <text>
        <r>
          <rPr>
            <b/>
            <sz val="9"/>
            <color indexed="81"/>
            <rFont val="Tahoma"/>
            <family val="2"/>
          </rPr>
          <t>b</t>
        </r>
      </text>
    </comment>
    <comment ref="F45" authorId="0">
      <text>
        <r>
          <rPr>
            <b/>
            <sz val="9"/>
            <color indexed="81"/>
            <rFont val="Tahoma"/>
            <family val="2"/>
          </rPr>
          <t>e</t>
        </r>
      </text>
    </comment>
    <comment ref="G45" authorId="0">
      <text>
        <r>
          <rPr>
            <b/>
            <sz val="9"/>
            <color indexed="81"/>
            <rFont val="Tahoma"/>
            <family val="2"/>
          </rPr>
          <t>e</t>
        </r>
      </text>
    </comment>
    <comment ref="H45" authorId="0">
      <text>
        <r>
          <rPr>
            <b/>
            <sz val="9"/>
            <color indexed="81"/>
            <rFont val="Tahoma"/>
            <family val="2"/>
          </rPr>
          <t>e</t>
        </r>
      </text>
    </comment>
    <comment ref="I45" authorId="0">
      <text>
        <r>
          <rPr>
            <b/>
            <sz val="9"/>
            <color indexed="81"/>
            <rFont val="Tahoma"/>
            <family val="2"/>
          </rPr>
          <t>e</t>
        </r>
      </text>
    </comment>
    <comment ref="J45" authorId="0">
      <text>
        <r>
          <rPr>
            <b/>
            <sz val="9"/>
            <color indexed="81"/>
            <rFont val="Tahoma"/>
            <family val="2"/>
          </rPr>
          <t>e</t>
        </r>
      </text>
    </comment>
    <comment ref="K45" authorId="0">
      <text>
        <r>
          <rPr>
            <b/>
            <sz val="9"/>
            <color indexed="81"/>
            <rFont val="Tahoma"/>
            <family val="2"/>
          </rPr>
          <t>e</t>
        </r>
      </text>
    </comment>
    <comment ref="C46" authorId="0">
      <text>
        <r>
          <rPr>
            <b/>
            <sz val="9"/>
            <color indexed="81"/>
            <rFont val="Tahoma"/>
            <family val="2"/>
          </rPr>
          <t>b</t>
        </r>
      </text>
    </comment>
    <comment ref="L46" authorId="0">
      <text>
        <r>
          <rPr>
            <b/>
            <sz val="9"/>
            <color indexed="81"/>
            <rFont val="Tahoma"/>
            <family val="2"/>
          </rPr>
          <t>b</t>
        </r>
      </text>
    </comment>
  </commentList>
</comments>
</file>

<file path=xl/comments40.xml><?xml version="1.0" encoding="utf-8"?>
<comments xmlns="http://schemas.openxmlformats.org/spreadsheetml/2006/main">
  <authors>
    <author>Vladica</author>
  </authors>
  <commentList>
    <comment ref="F23" authorId="0">
      <text>
        <r>
          <rPr>
            <b/>
            <sz val="9"/>
            <color indexed="81"/>
            <rFont val="Tahoma"/>
            <family val="2"/>
          </rPr>
          <t>e</t>
        </r>
      </text>
    </comment>
    <comment ref="G23" authorId="0">
      <text>
        <r>
          <rPr>
            <b/>
            <sz val="9"/>
            <color indexed="81"/>
            <rFont val="Tahoma"/>
            <family val="2"/>
          </rPr>
          <t>e</t>
        </r>
      </text>
    </comment>
    <comment ref="H23" authorId="0">
      <text>
        <r>
          <rPr>
            <b/>
            <sz val="9"/>
            <color indexed="81"/>
            <rFont val="Tahoma"/>
            <family val="2"/>
          </rPr>
          <t>e</t>
        </r>
      </text>
    </comment>
    <comment ref="I23" authorId="0">
      <text>
        <r>
          <rPr>
            <b/>
            <sz val="9"/>
            <color indexed="81"/>
            <rFont val="Tahoma"/>
            <family val="2"/>
          </rPr>
          <t>e</t>
        </r>
      </text>
    </comment>
    <comment ref="J23" authorId="0">
      <text>
        <r>
          <rPr>
            <b/>
            <sz val="9"/>
            <color indexed="81"/>
            <rFont val="Tahoma"/>
            <family val="2"/>
          </rPr>
          <t>e</t>
        </r>
      </text>
    </comment>
    <comment ref="K23" authorId="0">
      <text>
        <r>
          <rPr>
            <b/>
            <sz val="9"/>
            <color indexed="81"/>
            <rFont val="Tahoma"/>
            <family val="2"/>
          </rPr>
          <t>e</t>
        </r>
      </text>
    </comment>
    <comment ref="L23" authorId="0">
      <text>
        <r>
          <rPr>
            <b/>
            <sz val="9"/>
            <color indexed="81"/>
            <rFont val="Tahoma"/>
            <family val="2"/>
          </rPr>
          <t>b</t>
        </r>
      </text>
    </comment>
    <comment ref="B24" authorId="0">
      <text>
        <r>
          <rPr>
            <b/>
            <sz val="9"/>
            <color indexed="81"/>
            <rFont val="Tahoma"/>
            <family val="2"/>
          </rPr>
          <t>b</t>
        </r>
      </text>
    </comment>
    <comment ref="C24" authorId="0">
      <text>
        <r>
          <rPr>
            <b/>
            <sz val="9"/>
            <color indexed="81"/>
            <rFont val="Tahoma"/>
            <family val="2"/>
          </rPr>
          <t>b</t>
        </r>
      </text>
    </comment>
    <comment ref="L24" authorId="0">
      <text>
        <r>
          <rPr>
            <b/>
            <sz val="9"/>
            <color indexed="81"/>
            <rFont val="Tahoma"/>
            <family val="2"/>
          </rPr>
          <t>b</t>
        </r>
      </text>
    </comment>
    <comment ref="O25" authorId="0">
      <text>
        <r>
          <rPr>
            <b/>
            <sz val="9"/>
            <color indexed="81"/>
            <rFont val="Tahoma"/>
            <family val="2"/>
          </rPr>
          <t>b</t>
        </r>
      </text>
    </comment>
  </commentList>
</comments>
</file>

<file path=xl/comments41.xml><?xml version="1.0" encoding="utf-8"?>
<comments xmlns="http://schemas.openxmlformats.org/spreadsheetml/2006/main">
  <authors>
    <author>Vladica</author>
  </authors>
  <commentList>
    <comment ref="F23" authorId="0">
      <text>
        <r>
          <rPr>
            <b/>
            <sz val="9"/>
            <color indexed="81"/>
            <rFont val="Tahoma"/>
            <family val="2"/>
          </rPr>
          <t>e</t>
        </r>
      </text>
    </comment>
    <comment ref="G23" authorId="0">
      <text>
        <r>
          <rPr>
            <b/>
            <sz val="9"/>
            <color indexed="81"/>
            <rFont val="Tahoma"/>
            <family val="2"/>
          </rPr>
          <t>e</t>
        </r>
      </text>
    </comment>
    <comment ref="H23" authorId="0">
      <text>
        <r>
          <rPr>
            <b/>
            <sz val="9"/>
            <color indexed="81"/>
            <rFont val="Tahoma"/>
            <family val="2"/>
          </rPr>
          <t>e</t>
        </r>
      </text>
    </comment>
    <comment ref="I23" authorId="0">
      <text>
        <r>
          <rPr>
            <b/>
            <sz val="9"/>
            <color indexed="81"/>
            <rFont val="Tahoma"/>
            <family val="2"/>
          </rPr>
          <t>e</t>
        </r>
      </text>
    </comment>
    <comment ref="J23" authorId="0">
      <text>
        <r>
          <rPr>
            <b/>
            <sz val="9"/>
            <color indexed="81"/>
            <rFont val="Tahoma"/>
            <family val="2"/>
          </rPr>
          <t>e</t>
        </r>
      </text>
    </comment>
    <comment ref="K23" authorId="0">
      <text>
        <r>
          <rPr>
            <b/>
            <sz val="9"/>
            <color indexed="81"/>
            <rFont val="Tahoma"/>
            <family val="2"/>
          </rPr>
          <t>e</t>
        </r>
      </text>
    </comment>
    <comment ref="L23" authorId="0">
      <text>
        <r>
          <rPr>
            <b/>
            <sz val="9"/>
            <color indexed="81"/>
            <rFont val="Tahoma"/>
            <family val="2"/>
          </rPr>
          <t>b</t>
        </r>
      </text>
    </comment>
    <comment ref="C24" authorId="0">
      <text>
        <r>
          <rPr>
            <b/>
            <sz val="9"/>
            <color indexed="81"/>
            <rFont val="Tahoma"/>
            <family val="2"/>
          </rPr>
          <t>b</t>
        </r>
      </text>
    </comment>
    <comment ref="L24" authorId="0">
      <text>
        <r>
          <rPr>
            <b/>
            <sz val="9"/>
            <color indexed="81"/>
            <rFont val="Tahoma"/>
            <family val="2"/>
          </rPr>
          <t>b</t>
        </r>
      </text>
    </comment>
    <comment ref="O25" authorId="0">
      <text>
        <r>
          <rPr>
            <b/>
            <sz val="9"/>
            <color indexed="81"/>
            <rFont val="Tahoma"/>
            <family val="2"/>
          </rPr>
          <t>b</t>
        </r>
      </text>
    </comment>
  </commentList>
</comments>
</file>

<file path=xl/comments42.xml><?xml version="1.0" encoding="utf-8"?>
<comments xmlns="http://schemas.openxmlformats.org/spreadsheetml/2006/main">
  <authors>
    <author>Vladica</author>
  </authors>
  <commentList>
    <comment ref="F23" authorId="0">
      <text>
        <r>
          <rPr>
            <b/>
            <sz val="9"/>
            <color indexed="81"/>
            <rFont val="Tahoma"/>
            <family val="2"/>
          </rPr>
          <t>be</t>
        </r>
      </text>
    </comment>
    <comment ref="G23" authorId="0">
      <text>
        <r>
          <rPr>
            <b/>
            <sz val="9"/>
            <color indexed="81"/>
            <rFont val="Tahoma"/>
            <family val="2"/>
          </rPr>
          <t>be</t>
        </r>
      </text>
    </comment>
    <comment ref="H23" authorId="0">
      <text>
        <r>
          <rPr>
            <b/>
            <sz val="9"/>
            <color indexed="81"/>
            <rFont val="Tahoma"/>
            <family val="2"/>
          </rPr>
          <t>e</t>
        </r>
      </text>
    </comment>
    <comment ref="I23" authorId="0">
      <text>
        <r>
          <rPr>
            <b/>
            <sz val="9"/>
            <color indexed="81"/>
            <rFont val="Tahoma"/>
            <family val="2"/>
          </rPr>
          <t>be</t>
        </r>
      </text>
    </comment>
    <comment ref="J23" authorId="0">
      <text>
        <r>
          <rPr>
            <b/>
            <sz val="9"/>
            <color indexed="81"/>
            <rFont val="Tahoma"/>
            <family val="2"/>
          </rPr>
          <t>e</t>
        </r>
      </text>
    </comment>
    <comment ref="K23" authorId="0">
      <text>
        <r>
          <rPr>
            <b/>
            <sz val="9"/>
            <color indexed="81"/>
            <rFont val="Tahoma"/>
            <family val="2"/>
          </rPr>
          <t>be</t>
        </r>
      </text>
    </comment>
    <comment ref="L23" authorId="0">
      <text>
        <r>
          <rPr>
            <b/>
            <sz val="9"/>
            <color indexed="81"/>
            <rFont val="Tahoma"/>
            <family val="2"/>
          </rPr>
          <t>be</t>
        </r>
      </text>
    </comment>
    <comment ref="M23" authorId="0">
      <text>
        <r>
          <rPr>
            <b/>
            <sz val="9"/>
            <color indexed="81"/>
            <rFont val="Tahoma"/>
            <family val="2"/>
          </rPr>
          <t>bep</t>
        </r>
      </text>
    </comment>
    <comment ref="N23" authorId="0">
      <text>
        <r>
          <rPr>
            <b/>
            <sz val="9"/>
            <color indexed="81"/>
            <rFont val="Tahoma"/>
            <family val="2"/>
          </rPr>
          <t>bep</t>
        </r>
      </text>
    </comment>
    <comment ref="O23" authorId="0">
      <text>
        <r>
          <rPr>
            <b/>
            <sz val="9"/>
            <color indexed="81"/>
            <rFont val="Tahoma"/>
            <family val="2"/>
          </rPr>
          <t>bep</t>
        </r>
      </text>
    </comment>
    <comment ref="D33" authorId="0">
      <text>
        <r>
          <rPr>
            <b/>
            <sz val="9"/>
            <color indexed="81"/>
            <rFont val="Tahoma"/>
            <family val="2"/>
          </rPr>
          <t>b</t>
        </r>
      </text>
    </comment>
    <comment ref="E33" authorId="0">
      <text>
        <r>
          <rPr>
            <b/>
            <sz val="9"/>
            <color indexed="81"/>
            <rFont val="Tahoma"/>
            <family val="2"/>
          </rPr>
          <t>be</t>
        </r>
      </text>
    </comment>
    <comment ref="F33" authorId="0">
      <text>
        <r>
          <rPr>
            <b/>
            <sz val="9"/>
            <color indexed="81"/>
            <rFont val="Tahoma"/>
            <family val="2"/>
          </rPr>
          <t>be</t>
        </r>
      </text>
    </comment>
    <comment ref="G33" authorId="0">
      <text>
        <r>
          <rPr>
            <b/>
            <sz val="9"/>
            <color indexed="81"/>
            <rFont val="Tahoma"/>
            <family val="2"/>
          </rPr>
          <t>be</t>
        </r>
      </text>
    </comment>
    <comment ref="H33" authorId="0">
      <text>
        <r>
          <rPr>
            <b/>
            <sz val="9"/>
            <color indexed="81"/>
            <rFont val="Tahoma"/>
            <family val="2"/>
          </rPr>
          <t>e</t>
        </r>
      </text>
    </comment>
    <comment ref="I33" authorId="0">
      <text>
        <r>
          <rPr>
            <b/>
            <sz val="9"/>
            <color indexed="81"/>
            <rFont val="Tahoma"/>
            <family val="2"/>
          </rPr>
          <t>be</t>
        </r>
      </text>
    </comment>
    <comment ref="J33" authorId="0">
      <text>
        <r>
          <rPr>
            <b/>
            <sz val="9"/>
            <color indexed="81"/>
            <rFont val="Tahoma"/>
            <family val="2"/>
          </rPr>
          <t>e</t>
        </r>
      </text>
    </comment>
    <comment ref="K33" authorId="0">
      <text>
        <r>
          <rPr>
            <b/>
            <sz val="9"/>
            <color indexed="81"/>
            <rFont val="Tahoma"/>
            <family val="2"/>
          </rPr>
          <t>be</t>
        </r>
      </text>
    </comment>
    <comment ref="L33" authorId="0">
      <text>
        <r>
          <rPr>
            <b/>
            <sz val="9"/>
            <color indexed="81"/>
            <rFont val="Tahoma"/>
            <family val="2"/>
          </rPr>
          <t>be</t>
        </r>
      </text>
    </comment>
    <comment ref="M33" authorId="0">
      <text>
        <r>
          <rPr>
            <b/>
            <sz val="9"/>
            <color indexed="81"/>
            <rFont val="Tahoma"/>
            <family val="2"/>
          </rPr>
          <t>bep</t>
        </r>
      </text>
    </comment>
    <comment ref="N33" authorId="0">
      <text>
        <r>
          <rPr>
            <b/>
            <sz val="9"/>
            <color indexed="81"/>
            <rFont val="Tahoma"/>
            <family val="2"/>
          </rPr>
          <t>bep</t>
        </r>
      </text>
    </comment>
    <comment ref="O33" authorId="0">
      <text>
        <r>
          <rPr>
            <b/>
            <sz val="9"/>
            <color indexed="81"/>
            <rFont val="Tahoma"/>
            <family val="2"/>
          </rPr>
          <t>bep</t>
        </r>
      </text>
    </comment>
  </commentList>
</comments>
</file>

<file path=xl/comments43.xml><?xml version="1.0" encoding="utf-8"?>
<comments xmlns="http://schemas.openxmlformats.org/spreadsheetml/2006/main">
  <authors>
    <author>Vladica</author>
  </authors>
  <commentList>
    <comment ref="B23" authorId="0">
      <text>
        <r>
          <rPr>
            <b/>
            <sz val="9"/>
            <color indexed="81"/>
            <rFont val="Tahoma"/>
            <family val="2"/>
          </rPr>
          <t>e</t>
        </r>
      </text>
    </comment>
    <comment ref="C23" authorId="0">
      <text>
        <r>
          <rPr>
            <b/>
            <sz val="9"/>
            <color indexed="81"/>
            <rFont val="Tahoma"/>
            <family val="2"/>
          </rPr>
          <t>e</t>
        </r>
      </text>
    </comment>
    <comment ref="D23" authorId="0">
      <text>
        <r>
          <rPr>
            <b/>
            <sz val="9"/>
            <color indexed="81"/>
            <rFont val="Tahoma"/>
            <family val="2"/>
          </rPr>
          <t>e</t>
        </r>
      </text>
    </comment>
    <comment ref="E23" authorId="0">
      <text>
        <r>
          <rPr>
            <b/>
            <sz val="9"/>
            <color indexed="81"/>
            <rFont val="Tahoma"/>
            <family val="2"/>
          </rPr>
          <t>e</t>
        </r>
      </text>
    </comment>
    <comment ref="F23" authorId="0">
      <text>
        <r>
          <rPr>
            <b/>
            <sz val="9"/>
            <color indexed="81"/>
            <rFont val="Tahoma"/>
            <family val="2"/>
          </rPr>
          <t>e</t>
        </r>
      </text>
    </comment>
    <comment ref="G23" authorId="0">
      <text>
        <r>
          <rPr>
            <b/>
            <sz val="9"/>
            <color indexed="81"/>
            <rFont val="Tahoma"/>
            <family val="2"/>
          </rPr>
          <t>e</t>
        </r>
      </text>
    </comment>
    <comment ref="H23" authorId="0">
      <text>
        <r>
          <rPr>
            <b/>
            <sz val="9"/>
            <color indexed="81"/>
            <rFont val="Tahoma"/>
            <family val="2"/>
          </rPr>
          <t>e</t>
        </r>
      </text>
    </comment>
    <comment ref="I23" authorId="0">
      <text>
        <r>
          <rPr>
            <b/>
            <sz val="9"/>
            <color indexed="81"/>
            <rFont val="Tahoma"/>
            <family val="2"/>
          </rPr>
          <t>e</t>
        </r>
      </text>
    </comment>
    <comment ref="J23" authorId="0">
      <text>
        <r>
          <rPr>
            <b/>
            <sz val="9"/>
            <color indexed="81"/>
            <rFont val="Tahoma"/>
            <family val="2"/>
          </rPr>
          <t>e</t>
        </r>
      </text>
    </comment>
    <comment ref="K23" authorId="0">
      <text>
        <r>
          <rPr>
            <b/>
            <sz val="9"/>
            <color indexed="81"/>
            <rFont val="Tahoma"/>
            <family val="2"/>
          </rPr>
          <t>e</t>
        </r>
      </text>
    </comment>
    <comment ref="L23" authorId="0">
      <text>
        <r>
          <rPr>
            <b/>
            <sz val="9"/>
            <color indexed="81"/>
            <rFont val="Tahoma"/>
            <family val="2"/>
          </rPr>
          <t>e</t>
        </r>
      </text>
    </comment>
    <comment ref="M23" authorId="0">
      <text>
        <r>
          <rPr>
            <b/>
            <sz val="9"/>
            <color indexed="81"/>
            <rFont val="Tahoma"/>
            <family val="2"/>
          </rPr>
          <t>e</t>
        </r>
      </text>
    </comment>
    <comment ref="C24" authorId="0">
      <text>
        <r>
          <rPr>
            <b/>
            <sz val="9"/>
            <color indexed="81"/>
            <rFont val="Tahoma"/>
            <family val="2"/>
          </rPr>
          <t>b</t>
        </r>
      </text>
    </comment>
    <comment ref="M24" authorId="0">
      <text>
        <r>
          <rPr>
            <b/>
            <sz val="9"/>
            <color indexed="81"/>
            <rFont val="Tahoma"/>
            <family val="2"/>
          </rPr>
          <t>e</t>
        </r>
      </text>
    </comment>
    <comment ref="D25" authorId="0">
      <text>
        <r>
          <rPr>
            <b/>
            <sz val="9"/>
            <color indexed="81"/>
            <rFont val="Tahoma"/>
            <family val="2"/>
          </rPr>
          <t>b</t>
        </r>
      </text>
    </comment>
    <comment ref="M25" authorId="0">
      <text>
        <r>
          <rPr>
            <b/>
            <sz val="9"/>
            <color indexed="81"/>
            <rFont val="Tahoma"/>
            <family val="2"/>
          </rPr>
          <t>e</t>
        </r>
      </text>
    </comment>
    <comment ref="M26" authorId="0">
      <text>
        <r>
          <rPr>
            <b/>
            <sz val="9"/>
            <color indexed="81"/>
            <rFont val="Tahoma"/>
            <family val="2"/>
          </rPr>
          <t>e</t>
        </r>
      </text>
    </comment>
    <comment ref="B34" authorId="0">
      <text>
        <r>
          <rPr>
            <b/>
            <sz val="9"/>
            <color indexed="81"/>
            <rFont val="Tahoma"/>
            <family val="2"/>
          </rPr>
          <t>e</t>
        </r>
      </text>
    </comment>
    <comment ref="C34" authorId="0">
      <text>
        <r>
          <rPr>
            <b/>
            <sz val="9"/>
            <color indexed="81"/>
            <rFont val="Tahoma"/>
            <family val="2"/>
          </rPr>
          <t>e</t>
        </r>
      </text>
    </comment>
    <comment ref="D34" authorId="0">
      <text>
        <r>
          <rPr>
            <b/>
            <sz val="9"/>
            <color indexed="81"/>
            <rFont val="Tahoma"/>
            <family val="2"/>
          </rPr>
          <t>e</t>
        </r>
      </text>
    </comment>
    <comment ref="E34" authorId="0">
      <text>
        <r>
          <rPr>
            <b/>
            <sz val="9"/>
            <color indexed="81"/>
            <rFont val="Tahoma"/>
            <family val="2"/>
          </rPr>
          <t>e</t>
        </r>
      </text>
    </comment>
    <comment ref="F34" authorId="0">
      <text>
        <r>
          <rPr>
            <b/>
            <sz val="9"/>
            <color indexed="81"/>
            <rFont val="Tahoma"/>
            <family val="2"/>
          </rPr>
          <t>e</t>
        </r>
      </text>
    </comment>
    <comment ref="G34" authorId="0">
      <text>
        <r>
          <rPr>
            <b/>
            <sz val="9"/>
            <color indexed="81"/>
            <rFont val="Tahoma"/>
            <family val="2"/>
          </rPr>
          <t>e</t>
        </r>
      </text>
    </comment>
    <comment ref="H34" authorId="0">
      <text>
        <r>
          <rPr>
            <b/>
            <sz val="9"/>
            <color indexed="81"/>
            <rFont val="Tahoma"/>
            <family val="2"/>
          </rPr>
          <t>e</t>
        </r>
      </text>
    </comment>
    <comment ref="I34" authorId="0">
      <text>
        <r>
          <rPr>
            <b/>
            <sz val="9"/>
            <color indexed="81"/>
            <rFont val="Tahoma"/>
            <family val="2"/>
          </rPr>
          <t>e</t>
        </r>
      </text>
    </comment>
    <comment ref="J34" authorId="0">
      <text>
        <r>
          <rPr>
            <b/>
            <sz val="9"/>
            <color indexed="81"/>
            <rFont val="Tahoma"/>
            <family val="2"/>
          </rPr>
          <t>e</t>
        </r>
      </text>
    </comment>
    <comment ref="K34" authorId="0">
      <text>
        <r>
          <rPr>
            <b/>
            <sz val="9"/>
            <color indexed="81"/>
            <rFont val="Tahoma"/>
            <family val="2"/>
          </rPr>
          <t>e</t>
        </r>
      </text>
    </comment>
    <comment ref="L34" authorId="0">
      <text>
        <r>
          <rPr>
            <b/>
            <sz val="9"/>
            <color indexed="81"/>
            <rFont val="Tahoma"/>
            <family val="2"/>
          </rPr>
          <t>e</t>
        </r>
      </text>
    </comment>
    <comment ref="M34" authorId="0">
      <text>
        <r>
          <rPr>
            <b/>
            <sz val="9"/>
            <color indexed="81"/>
            <rFont val="Tahoma"/>
            <family val="2"/>
          </rPr>
          <t>e</t>
        </r>
      </text>
    </comment>
    <comment ref="C35" authorId="0">
      <text>
        <r>
          <rPr>
            <b/>
            <sz val="9"/>
            <color indexed="81"/>
            <rFont val="Tahoma"/>
            <family val="2"/>
          </rPr>
          <t>b</t>
        </r>
      </text>
    </comment>
    <comment ref="M35" authorId="0">
      <text>
        <r>
          <rPr>
            <b/>
            <sz val="9"/>
            <color indexed="81"/>
            <rFont val="Tahoma"/>
            <family val="2"/>
          </rPr>
          <t>e</t>
        </r>
      </text>
    </comment>
    <comment ref="D36" authorId="0">
      <text>
        <r>
          <rPr>
            <b/>
            <sz val="9"/>
            <color indexed="81"/>
            <rFont val="Tahoma"/>
            <family val="2"/>
          </rPr>
          <t>b</t>
        </r>
      </text>
    </comment>
    <comment ref="M36" authorId="0">
      <text>
        <r>
          <rPr>
            <b/>
            <sz val="9"/>
            <color indexed="81"/>
            <rFont val="Tahoma"/>
            <family val="2"/>
          </rPr>
          <t>e</t>
        </r>
      </text>
    </comment>
    <comment ref="M37" authorId="0">
      <text>
        <r>
          <rPr>
            <b/>
            <sz val="9"/>
            <color indexed="81"/>
            <rFont val="Tahoma"/>
            <family val="2"/>
          </rPr>
          <t>e</t>
        </r>
      </text>
    </comment>
    <comment ref="B45" authorId="0">
      <text>
        <r>
          <rPr>
            <b/>
            <sz val="9"/>
            <color indexed="81"/>
            <rFont val="Tahoma"/>
            <family val="2"/>
          </rPr>
          <t>e</t>
        </r>
      </text>
    </comment>
    <comment ref="C45" authorId="0">
      <text>
        <r>
          <rPr>
            <b/>
            <sz val="9"/>
            <color indexed="81"/>
            <rFont val="Tahoma"/>
            <family val="2"/>
          </rPr>
          <t>e</t>
        </r>
      </text>
    </comment>
    <comment ref="D45" authorId="0">
      <text>
        <r>
          <rPr>
            <b/>
            <sz val="9"/>
            <color indexed="81"/>
            <rFont val="Tahoma"/>
            <family val="2"/>
          </rPr>
          <t>e</t>
        </r>
      </text>
    </comment>
    <comment ref="E45" authorId="0">
      <text>
        <r>
          <rPr>
            <b/>
            <sz val="9"/>
            <color indexed="81"/>
            <rFont val="Tahoma"/>
            <family val="2"/>
          </rPr>
          <t>e</t>
        </r>
      </text>
    </comment>
    <comment ref="F45" authorId="0">
      <text>
        <r>
          <rPr>
            <b/>
            <sz val="9"/>
            <color indexed="81"/>
            <rFont val="Tahoma"/>
            <family val="2"/>
          </rPr>
          <t>e</t>
        </r>
      </text>
    </comment>
    <comment ref="G45" authorId="0">
      <text>
        <r>
          <rPr>
            <b/>
            <sz val="9"/>
            <color indexed="81"/>
            <rFont val="Tahoma"/>
            <family val="2"/>
          </rPr>
          <t>e</t>
        </r>
      </text>
    </comment>
    <comment ref="H45" authorId="0">
      <text>
        <r>
          <rPr>
            <b/>
            <sz val="9"/>
            <color indexed="81"/>
            <rFont val="Tahoma"/>
            <family val="2"/>
          </rPr>
          <t>e</t>
        </r>
      </text>
    </comment>
    <comment ref="I45" authorId="0">
      <text>
        <r>
          <rPr>
            <b/>
            <sz val="9"/>
            <color indexed="81"/>
            <rFont val="Tahoma"/>
            <family val="2"/>
          </rPr>
          <t>e</t>
        </r>
      </text>
    </comment>
    <comment ref="J45" authorId="0">
      <text>
        <r>
          <rPr>
            <b/>
            <sz val="9"/>
            <color indexed="81"/>
            <rFont val="Tahoma"/>
            <family val="2"/>
          </rPr>
          <t>e</t>
        </r>
      </text>
    </comment>
    <comment ref="K45" authorId="0">
      <text>
        <r>
          <rPr>
            <b/>
            <sz val="9"/>
            <color indexed="81"/>
            <rFont val="Tahoma"/>
            <family val="2"/>
          </rPr>
          <t>e</t>
        </r>
      </text>
    </comment>
    <comment ref="L45" authorId="0">
      <text>
        <r>
          <rPr>
            <b/>
            <sz val="9"/>
            <color indexed="81"/>
            <rFont val="Tahoma"/>
            <family val="2"/>
          </rPr>
          <t>e</t>
        </r>
      </text>
    </comment>
    <comment ref="M45" authorId="0">
      <text>
        <r>
          <rPr>
            <b/>
            <sz val="9"/>
            <color indexed="81"/>
            <rFont val="Tahoma"/>
            <family val="2"/>
          </rPr>
          <t>e</t>
        </r>
      </text>
    </comment>
    <comment ref="C46" authorId="0">
      <text>
        <r>
          <rPr>
            <b/>
            <sz val="9"/>
            <color indexed="81"/>
            <rFont val="Tahoma"/>
            <family val="2"/>
          </rPr>
          <t>b</t>
        </r>
      </text>
    </comment>
    <comment ref="M46" authorId="0">
      <text>
        <r>
          <rPr>
            <b/>
            <sz val="9"/>
            <color indexed="81"/>
            <rFont val="Tahoma"/>
            <family val="2"/>
          </rPr>
          <t>e</t>
        </r>
      </text>
    </comment>
    <comment ref="D47" authorId="0">
      <text>
        <r>
          <rPr>
            <b/>
            <sz val="9"/>
            <color indexed="81"/>
            <rFont val="Tahoma"/>
            <family val="2"/>
          </rPr>
          <t>b</t>
        </r>
      </text>
    </comment>
    <comment ref="M47" authorId="0">
      <text>
        <r>
          <rPr>
            <b/>
            <sz val="9"/>
            <color indexed="81"/>
            <rFont val="Tahoma"/>
            <family val="2"/>
          </rPr>
          <t>e</t>
        </r>
      </text>
    </comment>
    <comment ref="M48" authorId="0">
      <text>
        <r>
          <rPr>
            <b/>
            <sz val="9"/>
            <color indexed="81"/>
            <rFont val="Tahoma"/>
            <family val="2"/>
          </rPr>
          <t>e</t>
        </r>
      </text>
    </comment>
  </commentList>
</comments>
</file>

<file path=xl/comments44.xml><?xml version="1.0" encoding="utf-8"?>
<comments xmlns="http://schemas.openxmlformats.org/spreadsheetml/2006/main">
  <authors>
    <author>Vladica</author>
  </authors>
  <commentList>
    <comment ref="B23" authorId="0">
      <text>
        <r>
          <rPr>
            <b/>
            <sz val="9"/>
            <color indexed="81"/>
            <rFont val="Tahoma"/>
            <family val="2"/>
          </rPr>
          <t>e</t>
        </r>
      </text>
    </comment>
    <comment ref="C23" authorId="0">
      <text>
        <r>
          <rPr>
            <b/>
            <sz val="9"/>
            <color indexed="81"/>
            <rFont val="Tahoma"/>
            <family val="2"/>
          </rPr>
          <t>e</t>
        </r>
      </text>
    </comment>
    <comment ref="D23" authorId="0">
      <text>
        <r>
          <rPr>
            <b/>
            <sz val="9"/>
            <color indexed="81"/>
            <rFont val="Tahoma"/>
            <family val="2"/>
          </rPr>
          <t>e</t>
        </r>
      </text>
    </comment>
    <comment ref="E23" authorId="0">
      <text>
        <r>
          <rPr>
            <b/>
            <sz val="9"/>
            <color indexed="81"/>
            <rFont val="Tahoma"/>
            <family val="2"/>
          </rPr>
          <t>e</t>
        </r>
      </text>
    </comment>
    <comment ref="F23" authorId="0">
      <text>
        <r>
          <rPr>
            <b/>
            <sz val="9"/>
            <color indexed="81"/>
            <rFont val="Tahoma"/>
            <family val="2"/>
          </rPr>
          <t>e</t>
        </r>
      </text>
    </comment>
    <comment ref="G23" authorId="0">
      <text>
        <r>
          <rPr>
            <b/>
            <sz val="9"/>
            <color indexed="81"/>
            <rFont val="Tahoma"/>
            <family val="2"/>
          </rPr>
          <t>e</t>
        </r>
      </text>
    </comment>
    <comment ref="H23" authorId="0">
      <text>
        <r>
          <rPr>
            <b/>
            <sz val="9"/>
            <color indexed="81"/>
            <rFont val="Tahoma"/>
            <family val="2"/>
          </rPr>
          <t>e</t>
        </r>
      </text>
    </comment>
    <comment ref="I23" authorId="0">
      <text>
        <r>
          <rPr>
            <b/>
            <sz val="9"/>
            <color indexed="81"/>
            <rFont val="Tahoma"/>
            <family val="2"/>
          </rPr>
          <t>e</t>
        </r>
      </text>
    </comment>
    <comment ref="J23" authorId="0">
      <text>
        <r>
          <rPr>
            <b/>
            <sz val="9"/>
            <color indexed="81"/>
            <rFont val="Tahoma"/>
            <family val="2"/>
          </rPr>
          <t>e</t>
        </r>
      </text>
    </comment>
    <comment ref="K23" authorId="0">
      <text>
        <r>
          <rPr>
            <b/>
            <sz val="9"/>
            <color indexed="81"/>
            <rFont val="Tahoma"/>
            <family val="2"/>
          </rPr>
          <t>e</t>
        </r>
      </text>
    </comment>
    <comment ref="L23" authorId="0">
      <text>
        <r>
          <rPr>
            <b/>
            <sz val="9"/>
            <color indexed="81"/>
            <rFont val="Tahoma"/>
            <family val="2"/>
          </rPr>
          <t>e</t>
        </r>
      </text>
    </comment>
    <comment ref="M23" authorId="0">
      <text>
        <r>
          <rPr>
            <b/>
            <sz val="9"/>
            <color indexed="81"/>
            <rFont val="Tahoma"/>
            <family val="2"/>
          </rPr>
          <t>e</t>
        </r>
      </text>
    </comment>
    <comment ref="B34" authorId="0">
      <text>
        <r>
          <rPr>
            <b/>
            <sz val="9"/>
            <color indexed="81"/>
            <rFont val="Tahoma"/>
            <family val="2"/>
          </rPr>
          <t>e</t>
        </r>
      </text>
    </comment>
    <comment ref="C34" authorId="0">
      <text>
        <r>
          <rPr>
            <b/>
            <sz val="9"/>
            <color indexed="81"/>
            <rFont val="Tahoma"/>
            <family val="2"/>
          </rPr>
          <t>e</t>
        </r>
      </text>
    </comment>
    <comment ref="D34" authorId="0">
      <text>
        <r>
          <rPr>
            <b/>
            <sz val="9"/>
            <color indexed="81"/>
            <rFont val="Tahoma"/>
            <family val="2"/>
          </rPr>
          <t>e</t>
        </r>
      </text>
    </comment>
    <comment ref="E34" authorId="0">
      <text>
        <r>
          <rPr>
            <b/>
            <sz val="9"/>
            <color indexed="81"/>
            <rFont val="Tahoma"/>
            <family val="2"/>
          </rPr>
          <t>e</t>
        </r>
      </text>
    </comment>
    <comment ref="F34" authorId="0">
      <text>
        <r>
          <rPr>
            <b/>
            <sz val="9"/>
            <color indexed="81"/>
            <rFont val="Tahoma"/>
            <family val="2"/>
          </rPr>
          <t>e</t>
        </r>
      </text>
    </comment>
    <comment ref="G34" authorId="0">
      <text>
        <r>
          <rPr>
            <b/>
            <sz val="9"/>
            <color indexed="81"/>
            <rFont val="Tahoma"/>
            <family val="2"/>
          </rPr>
          <t>e</t>
        </r>
      </text>
    </comment>
    <comment ref="H34" authorId="0">
      <text>
        <r>
          <rPr>
            <b/>
            <sz val="9"/>
            <color indexed="81"/>
            <rFont val="Tahoma"/>
            <family val="2"/>
          </rPr>
          <t>e</t>
        </r>
      </text>
    </comment>
    <comment ref="I34" authorId="0">
      <text>
        <r>
          <rPr>
            <b/>
            <sz val="9"/>
            <color indexed="81"/>
            <rFont val="Tahoma"/>
            <family val="2"/>
          </rPr>
          <t>e</t>
        </r>
      </text>
    </comment>
    <comment ref="J34" authorId="0">
      <text>
        <r>
          <rPr>
            <b/>
            <sz val="9"/>
            <color indexed="81"/>
            <rFont val="Tahoma"/>
            <family val="2"/>
          </rPr>
          <t>e</t>
        </r>
      </text>
    </comment>
    <comment ref="K34" authorId="0">
      <text>
        <r>
          <rPr>
            <b/>
            <sz val="9"/>
            <color indexed="81"/>
            <rFont val="Tahoma"/>
            <family val="2"/>
          </rPr>
          <t>e</t>
        </r>
      </text>
    </comment>
    <comment ref="L34" authorId="0">
      <text>
        <r>
          <rPr>
            <b/>
            <sz val="9"/>
            <color indexed="81"/>
            <rFont val="Tahoma"/>
            <family val="2"/>
          </rPr>
          <t>e</t>
        </r>
      </text>
    </comment>
    <comment ref="M34" authorId="0">
      <text>
        <r>
          <rPr>
            <b/>
            <sz val="9"/>
            <color indexed="81"/>
            <rFont val="Tahoma"/>
            <family val="2"/>
          </rPr>
          <t>e</t>
        </r>
      </text>
    </comment>
    <comment ref="B45" authorId="0">
      <text>
        <r>
          <rPr>
            <b/>
            <sz val="9"/>
            <color indexed="81"/>
            <rFont val="Tahoma"/>
            <family val="2"/>
          </rPr>
          <t>e</t>
        </r>
      </text>
    </comment>
    <comment ref="C45" authorId="0">
      <text>
        <r>
          <rPr>
            <b/>
            <sz val="9"/>
            <color indexed="81"/>
            <rFont val="Tahoma"/>
            <family val="2"/>
          </rPr>
          <t>e</t>
        </r>
      </text>
    </comment>
    <comment ref="D45" authorId="0">
      <text>
        <r>
          <rPr>
            <b/>
            <sz val="9"/>
            <color indexed="81"/>
            <rFont val="Tahoma"/>
            <family val="2"/>
          </rPr>
          <t>e</t>
        </r>
      </text>
    </comment>
    <comment ref="E45" authorId="0">
      <text>
        <r>
          <rPr>
            <b/>
            <sz val="9"/>
            <color indexed="81"/>
            <rFont val="Tahoma"/>
            <family val="2"/>
          </rPr>
          <t>e</t>
        </r>
      </text>
    </comment>
    <comment ref="F45" authorId="0">
      <text>
        <r>
          <rPr>
            <b/>
            <sz val="9"/>
            <color indexed="81"/>
            <rFont val="Tahoma"/>
            <family val="2"/>
          </rPr>
          <t>e</t>
        </r>
      </text>
    </comment>
    <comment ref="G45" authorId="0">
      <text>
        <r>
          <rPr>
            <b/>
            <sz val="9"/>
            <color indexed="81"/>
            <rFont val="Tahoma"/>
            <family val="2"/>
          </rPr>
          <t>e</t>
        </r>
      </text>
    </comment>
    <comment ref="H45" authorId="0">
      <text>
        <r>
          <rPr>
            <b/>
            <sz val="9"/>
            <color indexed="81"/>
            <rFont val="Tahoma"/>
            <family val="2"/>
          </rPr>
          <t>e</t>
        </r>
      </text>
    </comment>
    <comment ref="I45" authorId="0">
      <text>
        <r>
          <rPr>
            <b/>
            <sz val="9"/>
            <color indexed="81"/>
            <rFont val="Tahoma"/>
            <family val="2"/>
          </rPr>
          <t>e</t>
        </r>
      </text>
    </comment>
    <comment ref="J45" authorId="0">
      <text>
        <r>
          <rPr>
            <b/>
            <sz val="9"/>
            <color indexed="81"/>
            <rFont val="Tahoma"/>
            <family val="2"/>
          </rPr>
          <t>e</t>
        </r>
      </text>
    </comment>
    <comment ref="K45" authorId="0">
      <text>
        <r>
          <rPr>
            <b/>
            <sz val="9"/>
            <color indexed="81"/>
            <rFont val="Tahoma"/>
            <family val="2"/>
          </rPr>
          <t>e</t>
        </r>
      </text>
    </comment>
    <comment ref="L45" authorId="0">
      <text>
        <r>
          <rPr>
            <b/>
            <sz val="9"/>
            <color indexed="81"/>
            <rFont val="Tahoma"/>
            <family val="2"/>
          </rPr>
          <t>e</t>
        </r>
      </text>
    </comment>
    <comment ref="M45" authorId="0">
      <text>
        <r>
          <rPr>
            <b/>
            <sz val="9"/>
            <color indexed="81"/>
            <rFont val="Tahoma"/>
            <family val="2"/>
          </rPr>
          <t>e</t>
        </r>
      </text>
    </comment>
  </commentList>
</comments>
</file>

<file path=xl/comments45.xml><?xml version="1.0" encoding="utf-8"?>
<comments xmlns="http://schemas.openxmlformats.org/spreadsheetml/2006/main">
  <authors>
    <author>Vladica</author>
  </authors>
  <commentList>
    <comment ref="B23" authorId="0">
      <text>
        <r>
          <rPr>
            <b/>
            <sz val="9"/>
            <color indexed="81"/>
            <rFont val="Tahoma"/>
            <family val="2"/>
          </rPr>
          <t>b</t>
        </r>
      </text>
    </comment>
    <comment ref="C23" authorId="0">
      <text>
        <r>
          <rPr>
            <b/>
            <sz val="9"/>
            <color indexed="81"/>
            <rFont val="Tahoma"/>
            <family val="2"/>
          </rPr>
          <t>b</t>
        </r>
      </text>
    </comment>
    <comment ref="D23" authorId="0">
      <text>
        <r>
          <rPr>
            <b/>
            <sz val="9"/>
            <color indexed="81"/>
            <rFont val="Tahoma"/>
            <family val="2"/>
          </rPr>
          <t>b</t>
        </r>
      </text>
    </comment>
    <comment ref="E23" authorId="0">
      <text>
        <r>
          <rPr>
            <b/>
            <sz val="9"/>
            <color indexed="81"/>
            <rFont val="Tahoma"/>
            <family val="2"/>
          </rPr>
          <t>be</t>
        </r>
      </text>
    </comment>
    <comment ref="F23" authorId="0">
      <text>
        <r>
          <rPr>
            <b/>
            <sz val="9"/>
            <color indexed="81"/>
            <rFont val="Tahoma"/>
            <family val="2"/>
          </rPr>
          <t>be</t>
        </r>
      </text>
    </comment>
    <comment ref="G23" authorId="0">
      <text>
        <r>
          <rPr>
            <b/>
            <sz val="9"/>
            <color indexed="81"/>
            <rFont val="Tahoma"/>
            <family val="2"/>
          </rPr>
          <t>be</t>
        </r>
      </text>
    </comment>
    <comment ref="H23" authorId="0">
      <text>
        <r>
          <rPr>
            <b/>
            <sz val="9"/>
            <color indexed="81"/>
            <rFont val="Tahoma"/>
            <family val="2"/>
          </rPr>
          <t>e</t>
        </r>
      </text>
    </comment>
    <comment ref="I23" authorId="0">
      <text>
        <r>
          <rPr>
            <b/>
            <sz val="9"/>
            <color indexed="81"/>
            <rFont val="Tahoma"/>
            <family val="2"/>
          </rPr>
          <t>be</t>
        </r>
      </text>
    </comment>
    <comment ref="J23" authorId="0">
      <text>
        <r>
          <rPr>
            <b/>
            <sz val="9"/>
            <color indexed="81"/>
            <rFont val="Tahoma"/>
            <family val="2"/>
          </rPr>
          <t>e</t>
        </r>
      </text>
    </comment>
    <comment ref="K23" authorId="0">
      <text>
        <r>
          <rPr>
            <b/>
            <sz val="9"/>
            <color indexed="81"/>
            <rFont val="Tahoma"/>
            <family val="2"/>
          </rPr>
          <t>be</t>
        </r>
      </text>
    </comment>
    <comment ref="L23" authorId="0">
      <text>
        <r>
          <rPr>
            <b/>
            <sz val="9"/>
            <color indexed="81"/>
            <rFont val="Tahoma"/>
            <family val="2"/>
          </rPr>
          <t>be</t>
        </r>
      </text>
    </comment>
    <comment ref="M23" authorId="0">
      <text>
        <r>
          <rPr>
            <b/>
            <sz val="9"/>
            <color indexed="81"/>
            <rFont val="Tahoma"/>
            <family val="2"/>
          </rPr>
          <t>bep</t>
        </r>
      </text>
    </comment>
    <comment ref="N23" authorId="0">
      <text>
        <r>
          <rPr>
            <b/>
            <sz val="9"/>
            <color indexed="81"/>
            <rFont val="Tahoma"/>
            <family val="2"/>
          </rPr>
          <t>bep</t>
        </r>
      </text>
    </comment>
    <comment ref="B43" authorId="0">
      <text>
        <r>
          <rPr>
            <b/>
            <sz val="9"/>
            <color indexed="81"/>
            <rFont val="Tahoma"/>
            <family val="2"/>
          </rPr>
          <t>b</t>
        </r>
      </text>
    </comment>
    <comment ref="C43" authorId="0">
      <text>
        <r>
          <rPr>
            <b/>
            <sz val="9"/>
            <color indexed="81"/>
            <rFont val="Tahoma"/>
            <family val="2"/>
          </rPr>
          <t>b</t>
        </r>
      </text>
    </comment>
    <comment ref="D43" authorId="0">
      <text>
        <r>
          <rPr>
            <b/>
            <sz val="9"/>
            <color indexed="81"/>
            <rFont val="Tahoma"/>
            <family val="2"/>
          </rPr>
          <t>b</t>
        </r>
      </text>
    </comment>
    <comment ref="E43" authorId="0">
      <text>
        <r>
          <rPr>
            <b/>
            <sz val="9"/>
            <color indexed="81"/>
            <rFont val="Tahoma"/>
            <family val="2"/>
          </rPr>
          <t>be</t>
        </r>
      </text>
    </comment>
    <comment ref="F43" authorId="0">
      <text>
        <r>
          <rPr>
            <b/>
            <sz val="9"/>
            <color indexed="81"/>
            <rFont val="Tahoma"/>
            <family val="2"/>
          </rPr>
          <t>be</t>
        </r>
      </text>
    </comment>
    <comment ref="G43" authorId="0">
      <text>
        <r>
          <rPr>
            <b/>
            <sz val="9"/>
            <color indexed="81"/>
            <rFont val="Tahoma"/>
            <family val="2"/>
          </rPr>
          <t>be</t>
        </r>
      </text>
    </comment>
    <comment ref="H43" authorId="0">
      <text>
        <r>
          <rPr>
            <b/>
            <sz val="9"/>
            <color indexed="81"/>
            <rFont val="Tahoma"/>
            <family val="2"/>
          </rPr>
          <t>e</t>
        </r>
      </text>
    </comment>
    <comment ref="I43" authorId="0">
      <text>
        <r>
          <rPr>
            <b/>
            <sz val="9"/>
            <color indexed="81"/>
            <rFont val="Tahoma"/>
            <family val="2"/>
          </rPr>
          <t>be</t>
        </r>
      </text>
    </comment>
    <comment ref="J43" authorId="0">
      <text>
        <r>
          <rPr>
            <b/>
            <sz val="9"/>
            <color indexed="81"/>
            <rFont val="Tahoma"/>
            <family val="2"/>
          </rPr>
          <t>e</t>
        </r>
      </text>
    </comment>
    <comment ref="K43" authorId="0">
      <text>
        <r>
          <rPr>
            <b/>
            <sz val="9"/>
            <color indexed="81"/>
            <rFont val="Tahoma"/>
            <family val="2"/>
          </rPr>
          <t>be</t>
        </r>
      </text>
    </comment>
    <comment ref="L43" authorId="0">
      <text>
        <r>
          <rPr>
            <b/>
            <sz val="9"/>
            <color indexed="81"/>
            <rFont val="Tahoma"/>
            <family val="2"/>
          </rPr>
          <t>be</t>
        </r>
      </text>
    </comment>
    <comment ref="M43" authorId="0">
      <text>
        <r>
          <rPr>
            <b/>
            <sz val="9"/>
            <color indexed="81"/>
            <rFont val="Tahoma"/>
            <family val="2"/>
          </rPr>
          <t>bep</t>
        </r>
      </text>
    </comment>
    <comment ref="N43" authorId="0">
      <text>
        <r>
          <rPr>
            <b/>
            <sz val="9"/>
            <color indexed="81"/>
            <rFont val="Tahoma"/>
            <family val="2"/>
          </rPr>
          <t>bep</t>
        </r>
      </text>
    </comment>
    <comment ref="M53" authorId="0">
      <text>
        <r>
          <rPr>
            <b/>
            <sz val="9"/>
            <color indexed="81"/>
            <rFont val="Tahoma"/>
            <family val="2"/>
          </rPr>
          <t>p</t>
        </r>
      </text>
    </comment>
    <comment ref="N53" authorId="0">
      <text>
        <r>
          <rPr>
            <b/>
            <sz val="9"/>
            <color indexed="81"/>
            <rFont val="Tahoma"/>
            <family val="2"/>
          </rPr>
          <t>p</t>
        </r>
      </text>
    </comment>
    <comment ref="B63" authorId="0">
      <text>
        <r>
          <rPr>
            <b/>
            <sz val="9"/>
            <color indexed="81"/>
            <rFont val="Tahoma"/>
            <family val="2"/>
          </rPr>
          <t>b</t>
        </r>
      </text>
    </comment>
    <comment ref="C63" authorId="0">
      <text>
        <r>
          <rPr>
            <b/>
            <sz val="9"/>
            <color indexed="81"/>
            <rFont val="Tahoma"/>
            <family val="2"/>
          </rPr>
          <t>b</t>
        </r>
      </text>
    </comment>
    <comment ref="D63" authorId="0">
      <text>
        <r>
          <rPr>
            <b/>
            <sz val="9"/>
            <color indexed="81"/>
            <rFont val="Tahoma"/>
            <family val="2"/>
          </rPr>
          <t>b</t>
        </r>
      </text>
    </comment>
    <comment ref="E63" authorId="0">
      <text>
        <r>
          <rPr>
            <b/>
            <sz val="9"/>
            <color indexed="81"/>
            <rFont val="Tahoma"/>
            <family val="2"/>
          </rPr>
          <t>be</t>
        </r>
      </text>
    </comment>
    <comment ref="F63" authorId="0">
      <text>
        <r>
          <rPr>
            <b/>
            <sz val="9"/>
            <color indexed="81"/>
            <rFont val="Tahoma"/>
            <family val="2"/>
          </rPr>
          <t>be</t>
        </r>
      </text>
    </comment>
    <comment ref="G63" authorId="0">
      <text>
        <r>
          <rPr>
            <b/>
            <sz val="9"/>
            <color indexed="81"/>
            <rFont val="Tahoma"/>
            <family val="2"/>
          </rPr>
          <t>be</t>
        </r>
      </text>
    </comment>
    <comment ref="H63" authorId="0">
      <text>
        <r>
          <rPr>
            <b/>
            <sz val="9"/>
            <color indexed="81"/>
            <rFont val="Tahoma"/>
            <family val="2"/>
          </rPr>
          <t>e</t>
        </r>
      </text>
    </comment>
    <comment ref="I63" authorId="0">
      <text>
        <r>
          <rPr>
            <b/>
            <sz val="9"/>
            <color indexed="81"/>
            <rFont val="Tahoma"/>
            <family val="2"/>
          </rPr>
          <t>be</t>
        </r>
      </text>
    </comment>
    <comment ref="J63" authorId="0">
      <text>
        <r>
          <rPr>
            <b/>
            <sz val="9"/>
            <color indexed="81"/>
            <rFont val="Tahoma"/>
            <family val="2"/>
          </rPr>
          <t>e</t>
        </r>
      </text>
    </comment>
    <comment ref="K63" authorId="0">
      <text>
        <r>
          <rPr>
            <b/>
            <sz val="9"/>
            <color indexed="81"/>
            <rFont val="Tahoma"/>
            <family val="2"/>
          </rPr>
          <t>be</t>
        </r>
      </text>
    </comment>
    <comment ref="L63" authorId="0">
      <text>
        <r>
          <rPr>
            <b/>
            <sz val="9"/>
            <color indexed="81"/>
            <rFont val="Tahoma"/>
            <family val="2"/>
          </rPr>
          <t>be</t>
        </r>
      </text>
    </comment>
    <comment ref="M63" authorId="0">
      <text>
        <r>
          <rPr>
            <b/>
            <sz val="9"/>
            <color indexed="81"/>
            <rFont val="Tahoma"/>
            <family val="2"/>
          </rPr>
          <t>bep</t>
        </r>
      </text>
    </comment>
    <comment ref="N63" authorId="0">
      <text>
        <r>
          <rPr>
            <b/>
            <sz val="9"/>
            <color indexed="81"/>
            <rFont val="Tahoma"/>
            <family val="2"/>
          </rPr>
          <t>bep</t>
        </r>
      </text>
    </comment>
    <comment ref="M73" authorId="0">
      <text>
        <r>
          <rPr>
            <b/>
            <sz val="9"/>
            <color indexed="81"/>
            <rFont val="Tahoma"/>
            <family val="2"/>
          </rPr>
          <t>p</t>
        </r>
      </text>
    </comment>
    <comment ref="N73" authorId="0">
      <text>
        <r>
          <rPr>
            <b/>
            <sz val="9"/>
            <color indexed="81"/>
            <rFont val="Tahoma"/>
            <family val="2"/>
          </rPr>
          <t>p</t>
        </r>
      </text>
    </comment>
    <comment ref="B83" authorId="0">
      <text>
        <r>
          <rPr>
            <b/>
            <sz val="9"/>
            <color indexed="81"/>
            <rFont val="Tahoma"/>
            <family val="2"/>
          </rPr>
          <t>b</t>
        </r>
      </text>
    </comment>
    <comment ref="C83" authorId="0">
      <text>
        <r>
          <rPr>
            <b/>
            <sz val="9"/>
            <color indexed="81"/>
            <rFont val="Tahoma"/>
            <family val="2"/>
          </rPr>
          <t>b</t>
        </r>
      </text>
    </comment>
    <comment ref="D83" authorId="0">
      <text>
        <r>
          <rPr>
            <b/>
            <sz val="9"/>
            <color indexed="81"/>
            <rFont val="Tahoma"/>
            <family val="2"/>
          </rPr>
          <t>b</t>
        </r>
      </text>
    </comment>
    <comment ref="E83" authorId="0">
      <text>
        <r>
          <rPr>
            <b/>
            <sz val="9"/>
            <color indexed="81"/>
            <rFont val="Tahoma"/>
            <family val="2"/>
          </rPr>
          <t>be</t>
        </r>
      </text>
    </comment>
    <comment ref="F83" authorId="0">
      <text>
        <r>
          <rPr>
            <b/>
            <sz val="9"/>
            <color indexed="81"/>
            <rFont val="Tahoma"/>
            <family val="2"/>
          </rPr>
          <t>be</t>
        </r>
      </text>
    </comment>
    <comment ref="G83" authorId="0">
      <text>
        <r>
          <rPr>
            <b/>
            <sz val="9"/>
            <color indexed="81"/>
            <rFont val="Tahoma"/>
            <family val="2"/>
          </rPr>
          <t>be</t>
        </r>
      </text>
    </comment>
    <comment ref="H83" authorId="0">
      <text>
        <r>
          <rPr>
            <b/>
            <sz val="9"/>
            <color indexed="81"/>
            <rFont val="Tahoma"/>
            <family val="2"/>
          </rPr>
          <t>e</t>
        </r>
      </text>
    </comment>
    <comment ref="I83" authorId="0">
      <text>
        <r>
          <rPr>
            <b/>
            <sz val="9"/>
            <color indexed="81"/>
            <rFont val="Tahoma"/>
            <family val="2"/>
          </rPr>
          <t>be</t>
        </r>
      </text>
    </comment>
    <comment ref="J83" authorId="0">
      <text>
        <r>
          <rPr>
            <b/>
            <sz val="9"/>
            <color indexed="81"/>
            <rFont val="Tahoma"/>
            <family val="2"/>
          </rPr>
          <t>e</t>
        </r>
      </text>
    </comment>
    <comment ref="K83" authorId="0">
      <text>
        <r>
          <rPr>
            <b/>
            <sz val="9"/>
            <color indexed="81"/>
            <rFont val="Tahoma"/>
            <family val="2"/>
          </rPr>
          <t>be</t>
        </r>
      </text>
    </comment>
    <comment ref="L83" authorId="0">
      <text>
        <r>
          <rPr>
            <b/>
            <sz val="9"/>
            <color indexed="81"/>
            <rFont val="Tahoma"/>
            <family val="2"/>
          </rPr>
          <t>be</t>
        </r>
      </text>
    </comment>
    <comment ref="M83" authorId="0">
      <text>
        <r>
          <rPr>
            <b/>
            <sz val="9"/>
            <color indexed="81"/>
            <rFont val="Tahoma"/>
            <family val="2"/>
          </rPr>
          <t>bep</t>
        </r>
      </text>
    </comment>
    <comment ref="N83" authorId="0">
      <text>
        <r>
          <rPr>
            <b/>
            <sz val="9"/>
            <color indexed="81"/>
            <rFont val="Tahoma"/>
            <family val="2"/>
          </rPr>
          <t>bep</t>
        </r>
      </text>
    </comment>
    <comment ref="M93" authorId="0">
      <text>
        <r>
          <rPr>
            <b/>
            <sz val="9"/>
            <color indexed="81"/>
            <rFont val="Tahoma"/>
            <family val="2"/>
          </rPr>
          <t>p</t>
        </r>
      </text>
    </comment>
    <comment ref="N93" authorId="0">
      <text>
        <r>
          <rPr>
            <b/>
            <sz val="9"/>
            <color indexed="81"/>
            <rFont val="Tahoma"/>
            <family val="2"/>
          </rPr>
          <t>p</t>
        </r>
      </text>
    </comment>
    <comment ref="B103" authorId="0">
      <text>
        <r>
          <rPr>
            <b/>
            <sz val="9"/>
            <color indexed="81"/>
            <rFont val="Tahoma"/>
            <family val="2"/>
          </rPr>
          <t>b</t>
        </r>
      </text>
    </comment>
    <comment ref="C103" authorId="0">
      <text>
        <r>
          <rPr>
            <b/>
            <sz val="9"/>
            <color indexed="81"/>
            <rFont val="Tahoma"/>
            <family val="2"/>
          </rPr>
          <t>b</t>
        </r>
      </text>
    </comment>
    <comment ref="D103" authorId="0">
      <text>
        <r>
          <rPr>
            <b/>
            <sz val="9"/>
            <color indexed="81"/>
            <rFont val="Tahoma"/>
            <family val="2"/>
          </rPr>
          <t>b</t>
        </r>
      </text>
    </comment>
    <comment ref="E103" authorId="0">
      <text>
        <r>
          <rPr>
            <b/>
            <sz val="9"/>
            <color indexed="81"/>
            <rFont val="Tahoma"/>
            <family val="2"/>
          </rPr>
          <t>be</t>
        </r>
      </text>
    </comment>
    <comment ref="F103" authorId="0">
      <text>
        <r>
          <rPr>
            <b/>
            <sz val="9"/>
            <color indexed="81"/>
            <rFont val="Tahoma"/>
            <family val="2"/>
          </rPr>
          <t>be</t>
        </r>
      </text>
    </comment>
    <comment ref="G103" authorId="0">
      <text>
        <r>
          <rPr>
            <b/>
            <sz val="9"/>
            <color indexed="81"/>
            <rFont val="Tahoma"/>
            <family val="2"/>
          </rPr>
          <t>be</t>
        </r>
      </text>
    </comment>
    <comment ref="H103" authorId="0">
      <text>
        <r>
          <rPr>
            <b/>
            <sz val="9"/>
            <color indexed="81"/>
            <rFont val="Tahoma"/>
            <family val="2"/>
          </rPr>
          <t>e</t>
        </r>
      </text>
    </comment>
    <comment ref="I103" authorId="0">
      <text>
        <r>
          <rPr>
            <b/>
            <sz val="9"/>
            <color indexed="81"/>
            <rFont val="Tahoma"/>
            <family val="2"/>
          </rPr>
          <t>be</t>
        </r>
      </text>
    </comment>
    <comment ref="J103" authorId="0">
      <text>
        <r>
          <rPr>
            <b/>
            <sz val="9"/>
            <color indexed="81"/>
            <rFont val="Tahoma"/>
            <family val="2"/>
          </rPr>
          <t>e</t>
        </r>
      </text>
    </comment>
    <comment ref="K103" authorId="0">
      <text>
        <r>
          <rPr>
            <b/>
            <sz val="9"/>
            <color indexed="81"/>
            <rFont val="Tahoma"/>
            <family val="2"/>
          </rPr>
          <t>be</t>
        </r>
      </text>
    </comment>
    <comment ref="L103" authorId="0">
      <text>
        <r>
          <rPr>
            <b/>
            <sz val="9"/>
            <color indexed="81"/>
            <rFont val="Tahoma"/>
            <family val="2"/>
          </rPr>
          <t>be</t>
        </r>
      </text>
    </comment>
    <comment ref="M103" authorId="0">
      <text>
        <r>
          <rPr>
            <b/>
            <sz val="9"/>
            <color indexed="81"/>
            <rFont val="Tahoma"/>
            <family val="2"/>
          </rPr>
          <t>bep</t>
        </r>
      </text>
    </comment>
    <comment ref="N103" authorId="0">
      <text>
        <r>
          <rPr>
            <b/>
            <sz val="9"/>
            <color indexed="81"/>
            <rFont val="Tahoma"/>
            <family val="2"/>
          </rPr>
          <t>bep</t>
        </r>
      </text>
    </comment>
    <comment ref="M113" authorId="0">
      <text>
        <r>
          <rPr>
            <b/>
            <sz val="9"/>
            <color indexed="81"/>
            <rFont val="Tahoma"/>
            <family val="2"/>
          </rPr>
          <t>p</t>
        </r>
      </text>
    </comment>
    <comment ref="N113" authorId="0">
      <text>
        <r>
          <rPr>
            <b/>
            <sz val="9"/>
            <color indexed="81"/>
            <rFont val="Tahoma"/>
            <family val="2"/>
          </rPr>
          <t>p</t>
        </r>
      </text>
    </comment>
  </commentList>
</comments>
</file>

<file path=xl/comments46.xml><?xml version="1.0" encoding="utf-8"?>
<comments xmlns="http://schemas.openxmlformats.org/spreadsheetml/2006/main">
  <authors>
    <author>Vladica</author>
  </authors>
  <commentList>
    <comment ref="K23" authorId="0">
      <text>
        <r>
          <rPr>
            <b/>
            <sz val="9"/>
            <color indexed="81"/>
            <rFont val="Tahoma"/>
            <family val="2"/>
          </rPr>
          <t>i</t>
        </r>
      </text>
    </comment>
    <comment ref="M23" authorId="0">
      <text>
        <r>
          <rPr>
            <b/>
            <sz val="9"/>
            <color indexed="81"/>
            <rFont val="Tahoma"/>
            <family val="2"/>
          </rPr>
          <t>i</t>
        </r>
      </text>
    </comment>
    <comment ref="N23" authorId="0">
      <text>
        <r>
          <rPr>
            <b/>
            <sz val="9"/>
            <color indexed="81"/>
            <rFont val="Tahoma"/>
            <family val="2"/>
          </rPr>
          <t>i</t>
        </r>
      </text>
    </comment>
    <comment ref="O23" authorId="0">
      <text>
        <r>
          <rPr>
            <b/>
            <sz val="9"/>
            <color indexed="81"/>
            <rFont val="Tahoma"/>
            <family val="2"/>
          </rPr>
          <t>i</t>
        </r>
      </text>
    </comment>
    <comment ref="C24" authorId="0">
      <text>
        <r>
          <rPr>
            <b/>
            <sz val="9"/>
            <color indexed="81"/>
            <rFont val="Tahoma"/>
            <family val="2"/>
          </rPr>
          <t>b</t>
        </r>
      </text>
    </comment>
  </commentList>
</comments>
</file>

<file path=xl/comments47.xml><?xml version="1.0" encoding="utf-8"?>
<comments xmlns="http://schemas.openxmlformats.org/spreadsheetml/2006/main">
  <authors>
    <author>Vladica</author>
  </authors>
  <commentList>
    <comment ref="B23" authorId="0">
      <text>
        <r>
          <rPr>
            <b/>
            <sz val="9"/>
            <color indexed="81"/>
            <rFont val="Tahoma"/>
            <family val="2"/>
          </rPr>
          <t>i</t>
        </r>
      </text>
    </comment>
    <comment ref="C23" authorId="0">
      <text>
        <r>
          <rPr>
            <b/>
            <sz val="9"/>
            <color indexed="81"/>
            <rFont val="Tahoma"/>
            <family val="2"/>
          </rPr>
          <t>i</t>
        </r>
      </text>
    </comment>
    <comment ref="D23" authorId="0">
      <text>
        <r>
          <rPr>
            <b/>
            <sz val="9"/>
            <color indexed="81"/>
            <rFont val="Tahoma"/>
            <family val="2"/>
          </rPr>
          <t>i</t>
        </r>
      </text>
    </comment>
    <comment ref="E23" authorId="0">
      <text>
        <r>
          <rPr>
            <b/>
            <sz val="9"/>
            <color indexed="81"/>
            <rFont val="Tahoma"/>
            <family val="2"/>
          </rPr>
          <t>i</t>
        </r>
      </text>
    </comment>
    <comment ref="F23" authorId="0">
      <text>
        <r>
          <rPr>
            <b/>
            <sz val="9"/>
            <color indexed="81"/>
            <rFont val="Tahoma"/>
            <family val="2"/>
          </rPr>
          <t>i</t>
        </r>
      </text>
    </comment>
    <comment ref="G23" authorId="0">
      <text>
        <r>
          <rPr>
            <b/>
            <sz val="9"/>
            <color indexed="81"/>
            <rFont val="Tahoma"/>
            <family val="2"/>
          </rPr>
          <t>i</t>
        </r>
      </text>
    </comment>
    <comment ref="H23" authorId="0">
      <text>
        <r>
          <rPr>
            <b/>
            <sz val="9"/>
            <color indexed="81"/>
            <rFont val="Tahoma"/>
            <family val="2"/>
          </rPr>
          <t>i</t>
        </r>
      </text>
    </comment>
    <comment ref="I23" authorId="0">
      <text>
        <r>
          <rPr>
            <b/>
            <sz val="9"/>
            <color indexed="81"/>
            <rFont val="Tahoma"/>
            <family val="2"/>
          </rPr>
          <t>i</t>
        </r>
      </text>
    </comment>
    <comment ref="J23" authorId="0">
      <text>
        <r>
          <rPr>
            <b/>
            <sz val="9"/>
            <color indexed="81"/>
            <rFont val="Tahoma"/>
            <family val="2"/>
          </rPr>
          <t>i</t>
        </r>
      </text>
    </comment>
    <comment ref="K23" authorId="0">
      <text>
        <r>
          <rPr>
            <b/>
            <sz val="9"/>
            <color indexed="81"/>
            <rFont val="Tahoma"/>
            <family val="2"/>
          </rPr>
          <t>i</t>
        </r>
      </text>
    </comment>
    <comment ref="L23" authorId="0">
      <text>
        <r>
          <rPr>
            <b/>
            <sz val="9"/>
            <color indexed="81"/>
            <rFont val="Tahoma"/>
            <family val="2"/>
          </rPr>
          <t>i</t>
        </r>
      </text>
    </comment>
    <comment ref="M23" authorId="0">
      <text>
        <r>
          <rPr>
            <b/>
            <sz val="9"/>
            <color indexed="81"/>
            <rFont val="Tahoma"/>
            <family val="2"/>
          </rPr>
          <t>i</t>
        </r>
      </text>
    </comment>
    <comment ref="N23" authorId="0">
      <text>
        <r>
          <rPr>
            <b/>
            <sz val="9"/>
            <color indexed="81"/>
            <rFont val="Tahoma"/>
            <family val="2"/>
          </rPr>
          <t>i</t>
        </r>
      </text>
    </comment>
    <comment ref="O23" authorId="0">
      <text>
        <r>
          <rPr>
            <b/>
            <sz val="9"/>
            <color indexed="81"/>
            <rFont val="Tahoma"/>
            <family val="2"/>
          </rPr>
          <t>i</t>
        </r>
      </text>
    </comment>
    <comment ref="L24" authorId="0">
      <text>
        <r>
          <rPr>
            <b/>
            <sz val="9"/>
            <color indexed="81"/>
            <rFont val="Tahoma"/>
            <family val="2"/>
          </rPr>
          <t>i</t>
        </r>
      </text>
    </comment>
    <comment ref="M24" authorId="0">
      <text>
        <r>
          <rPr>
            <b/>
            <sz val="9"/>
            <color indexed="81"/>
            <rFont val="Tahoma"/>
            <family val="2"/>
          </rPr>
          <t>i</t>
        </r>
      </text>
    </comment>
    <comment ref="N24" authorId="0">
      <text>
        <r>
          <rPr>
            <b/>
            <sz val="9"/>
            <color indexed="81"/>
            <rFont val="Tahoma"/>
            <family val="2"/>
          </rPr>
          <t>i</t>
        </r>
      </text>
    </comment>
    <comment ref="O24" authorId="0">
      <text>
        <r>
          <rPr>
            <b/>
            <sz val="9"/>
            <color indexed="81"/>
            <rFont val="Tahoma"/>
            <family val="2"/>
          </rPr>
          <t>i</t>
        </r>
      </text>
    </comment>
    <comment ref="B25" authorId="0">
      <text>
        <r>
          <rPr>
            <b/>
            <sz val="9"/>
            <color indexed="81"/>
            <rFont val="Tahoma"/>
            <family val="2"/>
          </rPr>
          <t>i</t>
        </r>
      </text>
    </comment>
    <comment ref="C25" authorId="0">
      <text>
        <r>
          <rPr>
            <b/>
            <sz val="9"/>
            <color indexed="81"/>
            <rFont val="Tahoma"/>
            <family val="2"/>
          </rPr>
          <t>i</t>
        </r>
      </text>
    </comment>
    <comment ref="D25" authorId="0">
      <text>
        <r>
          <rPr>
            <b/>
            <sz val="9"/>
            <color indexed="81"/>
            <rFont val="Tahoma"/>
            <family val="2"/>
          </rPr>
          <t>i</t>
        </r>
      </text>
    </comment>
    <comment ref="E25" authorId="0">
      <text>
        <r>
          <rPr>
            <b/>
            <sz val="9"/>
            <color indexed="81"/>
            <rFont val="Tahoma"/>
            <family val="2"/>
          </rPr>
          <t>i</t>
        </r>
      </text>
    </comment>
    <comment ref="F25" authorId="0">
      <text>
        <r>
          <rPr>
            <b/>
            <sz val="9"/>
            <color indexed="81"/>
            <rFont val="Tahoma"/>
            <family val="2"/>
          </rPr>
          <t>i</t>
        </r>
      </text>
    </comment>
    <comment ref="G25" authorId="0">
      <text>
        <r>
          <rPr>
            <b/>
            <sz val="9"/>
            <color indexed="81"/>
            <rFont val="Tahoma"/>
            <family val="2"/>
          </rPr>
          <t>i</t>
        </r>
      </text>
    </comment>
    <comment ref="H25" authorId="0">
      <text>
        <r>
          <rPr>
            <b/>
            <sz val="9"/>
            <color indexed="81"/>
            <rFont val="Tahoma"/>
            <family val="2"/>
          </rPr>
          <t>i</t>
        </r>
      </text>
    </comment>
    <comment ref="I25" authorId="0">
      <text>
        <r>
          <rPr>
            <b/>
            <sz val="9"/>
            <color indexed="81"/>
            <rFont val="Tahoma"/>
            <family val="2"/>
          </rPr>
          <t>i</t>
        </r>
      </text>
    </comment>
    <comment ref="J25" authorId="0">
      <text>
        <r>
          <rPr>
            <b/>
            <sz val="9"/>
            <color indexed="81"/>
            <rFont val="Tahoma"/>
            <family val="2"/>
          </rPr>
          <t>i</t>
        </r>
      </text>
    </comment>
    <comment ref="K25" authorId="0">
      <text>
        <r>
          <rPr>
            <b/>
            <sz val="9"/>
            <color indexed="81"/>
            <rFont val="Tahoma"/>
            <family val="2"/>
          </rPr>
          <t>i</t>
        </r>
      </text>
    </comment>
    <comment ref="L25" authorId="0">
      <text>
        <r>
          <rPr>
            <b/>
            <sz val="9"/>
            <color indexed="81"/>
            <rFont val="Tahoma"/>
            <family val="2"/>
          </rPr>
          <t>i</t>
        </r>
      </text>
    </comment>
    <comment ref="M25" authorId="0">
      <text>
        <r>
          <rPr>
            <b/>
            <sz val="9"/>
            <color indexed="81"/>
            <rFont val="Tahoma"/>
            <family val="2"/>
          </rPr>
          <t>i</t>
        </r>
      </text>
    </comment>
    <comment ref="N25" authorId="0">
      <text>
        <r>
          <rPr>
            <b/>
            <sz val="9"/>
            <color indexed="81"/>
            <rFont val="Tahoma"/>
            <family val="2"/>
          </rPr>
          <t>i</t>
        </r>
      </text>
    </comment>
    <comment ref="O25" authorId="0">
      <text>
        <r>
          <rPr>
            <b/>
            <sz val="9"/>
            <color indexed="81"/>
            <rFont val="Tahoma"/>
            <family val="2"/>
          </rPr>
          <t>i</t>
        </r>
      </text>
    </comment>
    <comment ref="B34" authorId="0">
      <text>
        <r>
          <rPr>
            <b/>
            <sz val="9"/>
            <color indexed="81"/>
            <rFont val="Tahoma"/>
            <family val="2"/>
          </rPr>
          <t>i</t>
        </r>
      </text>
    </comment>
    <comment ref="C34" authorId="0">
      <text>
        <r>
          <rPr>
            <b/>
            <sz val="9"/>
            <color indexed="81"/>
            <rFont val="Tahoma"/>
            <family val="2"/>
          </rPr>
          <t>i</t>
        </r>
      </text>
    </comment>
    <comment ref="D34" authorId="0">
      <text>
        <r>
          <rPr>
            <b/>
            <sz val="9"/>
            <color indexed="81"/>
            <rFont val="Tahoma"/>
            <family val="2"/>
          </rPr>
          <t>i</t>
        </r>
      </text>
    </comment>
    <comment ref="E34" authorId="0">
      <text>
        <r>
          <rPr>
            <b/>
            <sz val="9"/>
            <color indexed="81"/>
            <rFont val="Tahoma"/>
            <family val="2"/>
          </rPr>
          <t>i</t>
        </r>
      </text>
    </comment>
    <comment ref="F34" authorId="0">
      <text>
        <r>
          <rPr>
            <b/>
            <sz val="9"/>
            <color indexed="81"/>
            <rFont val="Tahoma"/>
            <family val="2"/>
          </rPr>
          <t>i</t>
        </r>
      </text>
    </comment>
    <comment ref="G34" authorId="0">
      <text>
        <r>
          <rPr>
            <b/>
            <sz val="9"/>
            <color indexed="81"/>
            <rFont val="Tahoma"/>
            <family val="2"/>
          </rPr>
          <t>i</t>
        </r>
      </text>
    </comment>
    <comment ref="H34" authorId="0">
      <text>
        <r>
          <rPr>
            <b/>
            <sz val="9"/>
            <color indexed="81"/>
            <rFont val="Tahoma"/>
            <family val="2"/>
          </rPr>
          <t>i</t>
        </r>
      </text>
    </comment>
    <comment ref="I34" authorId="0">
      <text>
        <r>
          <rPr>
            <b/>
            <sz val="9"/>
            <color indexed="81"/>
            <rFont val="Tahoma"/>
            <family val="2"/>
          </rPr>
          <t>i</t>
        </r>
      </text>
    </comment>
    <comment ref="J34" authorId="0">
      <text>
        <r>
          <rPr>
            <b/>
            <sz val="9"/>
            <color indexed="81"/>
            <rFont val="Tahoma"/>
            <family val="2"/>
          </rPr>
          <t>i</t>
        </r>
      </text>
    </comment>
    <comment ref="K34" authorId="0">
      <text>
        <r>
          <rPr>
            <b/>
            <sz val="9"/>
            <color indexed="81"/>
            <rFont val="Tahoma"/>
            <family val="2"/>
          </rPr>
          <t>i</t>
        </r>
      </text>
    </comment>
    <comment ref="L34" authorId="0">
      <text>
        <r>
          <rPr>
            <b/>
            <sz val="9"/>
            <color indexed="81"/>
            <rFont val="Tahoma"/>
            <family val="2"/>
          </rPr>
          <t>i</t>
        </r>
      </text>
    </comment>
    <comment ref="M34" authorId="0">
      <text>
        <r>
          <rPr>
            <b/>
            <sz val="9"/>
            <color indexed="81"/>
            <rFont val="Tahoma"/>
            <family val="2"/>
          </rPr>
          <t>i</t>
        </r>
      </text>
    </comment>
    <comment ref="N34" authorId="0">
      <text>
        <r>
          <rPr>
            <b/>
            <sz val="9"/>
            <color indexed="81"/>
            <rFont val="Tahoma"/>
            <family val="2"/>
          </rPr>
          <t>i</t>
        </r>
      </text>
    </comment>
    <comment ref="O34" authorId="0">
      <text>
        <r>
          <rPr>
            <b/>
            <sz val="9"/>
            <color indexed="81"/>
            <rFont val="Tahoma"/>
            <family val="2"/>
          </rPr>
          <t>i</t>
        </r>
      </text>
    </comment>
    <comment ref="L35" authorId="0">
      <text>
        <r>
          <rPr>
            <b/>
            <sz val="9"/>
            <color indexed="81"/>
            <rFont val="Tahoma"/>
            <family val="2"/>
          </rPr>
          <t>i</t>
        </r>
      </text>
    </comment>
    <comment ref="M35" authorId="0">
      <text>
        <r>
          <rPr>
            <b/>
            <sz val="9"/>
            <color indexed="81"/>
            <rFont val="Tahoma"/>
            <family val="2"/>
          </rPr>
          <t>i</t>
        </r>
      </text>
    </comment>
    <comment ref="N35" authorId="0">
      <text>
        <r>
          <rPr>
            <b/>
            <sz val="9"/>
            <color indexed="81"/>
            <rFont val="Tahoma"/>
            <family val="2"/>
          </rPr>
          <t>i</t>
        </r>
      </text>
    </comment>
    <comment ref="O35" authorId="0">
      <text>
        <r>
          <rPr>
            <b/>
            <sz val="9"/>
            <color indexed="81"/>
            <rFont val="Tahoma"/>
            <family val="2"/>
          </rPr>
          <t>i</t>
        </r>
      </text>
    </comment>
    <comment ref="B36" authorId="0">
      <text>
        <r>
          <rPr>
            <b/>
            <sz val="9"/>
            <color indexed="81"/>
            <rFont val="Tahoma"/>
            <family val="2"/>
          </rPr>
          <t>i</t>
        </r>
      </text>
    </comment>
    <comment ref="C36" authorId="0">
      <text>
        <r>
          <rPr>
            <b/>
            <sz val="9"/>
            <color indexed="81"/>
            <rFont val="Tahoma"/>
            <family val="2"/>
          </rPr>
          <t>i</t>
        </r>
      </text>
    </comment>
    <comment ref="D36" authorId="0">
      <text>
        <r>
          <rPr>
            <b/>
            <sz val="9"/>
            <color indexed="81"/>
            <rFont val="Tahoma"/>
            <family val="2"/>
          </rPr>
          <t>i</t>
        </r>
      </text>
    </comment>
    <comment ref="E36" authorId="0">
      <text>
        <r>
          <rPr>
            <b/>
            <sz val="9"/>
            <color indexed="81"/>
            <rFont val="Tahoma"/>
            <family val="2"/>
          </rPr>
          <t>i</t>
        </r>
      </text>
    </comment>
    <comment ref="F36" authorId="0">
      <text>
        <r>
          <rPr>
            <b/>
            <sz val="9"/>
            <color indexed="81"/>
            <rFont val="Tahoma"/>
            <family val="2"/>
          </rPr>
          <t>i</t>
        </r>
      </text>
    </comment>
    <comment ref="G36" authorId="0">
      <text>
        <r>
          <rPr>
            <b/>
            <sz val="9"/>
            <color indexed="81"/>
            <rFont val="Tahoma"/>
            <family val="2"/>
          </rPr>
          <t>i</t>
        </r>
      </text>
    </comment>
    <comment ref="H36" authorId="0">
      <text>
        <r>
          <rPr>
            <b/>
            <sz val="9"/>
            <color indexed="81"/>
            <rFont val="Tahoma"/>
            <family val="2"/>
          </rPr>
          <t>i</t>
        </r>
      </text>
    </comment>
    <comment ref="I36" authorId="0">
      <text>
        <r>
          <rPr>
            <b/>
            <sz val="9"/>
            <color indexed="81"/>
            <rFont val="Tahoma"/>
            <family val="2"/>
          </rPr>
          <t>i</t>
        </r>
      </text>
    </comment>
    <comment ref="J36" authorId="0">
      <text>
        <r>
          <rPr>
            <b/>
            <sz val="9"/>
            <color indexed="81"/>
            <rFont val="Tahoma"/>
            <family val="2"/>
          </rPr>
          <t>i</t>
        </r>
      </text>
    </comment>
    <comment ref="K36" authorId="0">
      <text>
        <r>
          <rPr>
            <b/>
            <sz val="9"/>
            <color indexed="81"/>
            <rFont val="Tahoma"/>
            <family val="2"/>
          </rPr>
          <t>i</t>
        </r>
      </text>
    </comment>
    <comment ref="L36" authorId="0">
      <text>
        <r>
          <rPr>
            <b/>
            <sz val="9"/>
            <color indexed="81"/>
            <rFont val="Tahoma"/>
            <family val="2"/>
          </rPr>
          <t>i</t>
        </r>
      </text>
    </comment>
    <comment ref="M36" authorId="0">
      <text>
        <r>
          <rPr>
            <b/>
            <sz val="9"/>
            <color indexed="81"/>
            <rFont val="Tahoma"/>
            <family val="2"/>
          </rPr>
          <t>i</t>
        </r>
      </text>
    </comment>
    <comment ref="N36" authorId="0">
      <text>
        <r>
          <rPr>
            <b/>
            <sz val="9"/>
            <color indexed="81"/>
            <rFont val="Tahoma"/>
            <family val="2"/>
          </rPr>
          <t>i</t>
        </r>
      </text>
    </comment>
    <comment ref="O36" authorId="0">
      <text>
        <r>
          <rPr>
            <b/>
            <sz val="9"/>
            <color indexed="81"/>
            <rFont val="Tahoma"/>
            <family val="2"/>
          </rPr>
          <t>i</t>
        </r>
      </text>
    </comment>
  </commentList>
</comments>
</file>

<file path=xl/comments48.xml><?xml version="1.0" encoding="utf-8"?>
<comments xmlns="http://schemas.openxmlformats.org/spreadsheetml/2006/main">
  <authors>
    <author>Vladica</author>
  </authors>
  <commentList>
    <comment ref="O23" authorId="0">
      <text>
        <r>
          <rPr>
            <b/>
            <sz val="9"/>
            <color indexed="81"/>
            <rFont val="Tahoma"/>
            <family val="2"/>
          </rPr>
          <t>i</t>
        </r>
      </text>
    </comment>
    <comment ref="O24" authorId="0">
      <text>
        <r>
          <rPr>
            <b/>
            <sz val="9"/>
            <color indexed="81"/>
            <rFont val="Tahoma"/>
            <family val="2"/>
          </rPr>
          <t>i</t>
        </r>
      </text>
    </comment>
    <comment ref="O25" authorId="0">
      <text>
        <r>
          <rPr>
            <b/>
            <sz val="9"/>
            <color indexed="81"/>
            <rFont val="Tahoma"/>
            <family val="2"/>
          </rPr>
          <t>i</t>
        </r>
      </text>
    </comment>
  </commentList>
</comments>
</file>

<file path=xl/comments49.xml><?xml version="1.0" encoding="utf-8"?>
<comments xmlns="http://schemas.openxmlformats.org/spreadsheetml/2006/main">
  <authors>
    <author>Vladica</author>
  </authors>
  <commentList>
    <comment ref="D27" authorId="0">
      <text>
        <r>
          <rPr>
            <b/>
            <sz val="9"/>
            <color indexed="81"/>
            <rFont val="Tahoma"/>
            <family val="2"/>
          </rPr>
          <t>b</t>
        </r>
      </text>
    </comment>
    <comment ref="D39" authorId="0">
      <text>
        <r>
          <rPr>
            <b/>
            <sz val="9"/>
            <color indexed="81"/>
            <rFont val="Tahoma"/>
            <family val="2"/>
          </rPr>
          <t>b</t>
        </r>
      </text>
    </comment>
    <comment ref="D51" authorId="0">
      <text>
        <r>
          <rPr>
            <b/>
            <sz val="9"/>
            <color indexed="81"/>
            <rFont val="Tahoma"/>
            <family val="2"/>
          </rPr>
          <t>b</t>
        </r>
      </text>
    </comment>
  </commentList>
</comments>
</file>

<file path=xl/comments5.xml><?xml version="1.0" encoding="utf-8"?>
<comments xmlns="http://schemas.openxmlformats.org/spreadsheetml/2006/main">
  <authors>
    <author>Vladica</author>
  </authors>
  <commentList>
    <comment ref="E23" authorId="0">
      <text>
        <r>
          <rPr>
            <b/>
            <sz val="9"/>
            <color indexed="81"/>
            <rFont val="Tahoma"/>
            <family val="2"/>
          </rPr>
          <t>e</t>
        </r>
      </text>
    </comment>
    <comment ref="E34" authorId="0">
      <text>
        <r>
          <rPr>
            <b/>
            <sz val="9"/>
            <color indexed="81"/>
            <rFont val="Tahoma"/>
            <family val="2"/>
          </rPr>
          <t>e</t>
        </r>
      </text>
    </comment>
    <comment ref="E45" authorId="0">
      <text>
        <r>
          <rPr>
            <b/>
            <sz val="9"/>
            <color indexed="81"/>
            <rFont val="Tahoma"/>
            <family val="2"/>
          </rPr>
          <t>e</t>
        </r>
      </text>
    </comment>
  </commentList>
</comments>
</file>

<file path=xl/comments50.xml><?xml version="1.0" encoding="utf-8"?>
<comments xmlns="http://schemas.openxmlformats.org/spreadsheetml/2006/main">
  <authors>
    <author>Vladica</author>
  </authors>
  <commentList>
    <comment ref="B24" authorId="0">
      <text>
        <r>
          <rPr>
            <b/>
            <sz val="9"/>
            <color indexed="81"/>
            <rFont val="Tahoma"/>
            <family val="2"/>
          </rPr>
          <t>i</t>
        </r>
      </text>
    </comment>
    <comment ref="C24" authorId="0">
      <text>
        <r>
          <rPr>
            <b/>
            <sz val="9"/>
            <color indexed="81"/>
            <rFont val="Tahoma"/>
            <family val="2"/>
          </rPr>
          <t>i</t>
        </r>
      </text>
    </comment>
    <comment ref="D24" authorId="0">
      <text>
        <r>
          <rPr>
            <b/>
            <sz val="9"/>
            <color indexed="81"/>
            <rFont val="Tahoma"/>
            <family val="2"/>
          </rPr>
          <t>i</t>
        </r>
      </text>
    </comment>
    <comment ref="E24" authorId="0">
      <text>
        <r>
          <rPr>
            <b/>
            <sz val="9"/>
            <color indexed="81"/>
            <rFont val="Tahoma"/>
            <family val="2"/>
          </rPr>
          <t>i</t>
        </r>
      </text>
    </comment>
    <comment ref="F24" authorId="0">
      <text>
        <r>
          <rPr>
            <b/>
            <sz val="9"/>
            <color indexed="81"/>
            <rFont val="Tahoma"/>
            <family val="2"/>
          </rPr>
          <t>i</t>
        </r>
      </text>
    </comment>
    <comment ref="G24" authorId="0">
      <text>
        <r>
          <rPr>
            <b/>
            <sz val="9"/>
            <color indexed="81"/>
            <rFont val="Tahoma"/>
            <family val="2"/>
          </rPr>
          <t>i</t>
        </r>
      </text>
    </comment>
    <comment ref="H24" authorId="0">
      <text>
        <r>
          <rPr>
            <b/>
            <sz val="9"/>
            <color indexed="81"/>
            <rFont val="Tahoma"/>
            <family val="2"/>
          </rPr>
          <t>i</t>
        </r>
      </text>
    </comment>
    <comment ref="I24" authorId="0">
      <text>
        <r>
          <rPr>
            <b/>
            <sz val="9"/>
            <color indexed="81"/>
            <rFont val="Tahoma"/>
            <family val="2"/>
          </rPr>
          <t>i</t>
        </r>
      </text>
    </comment>
    <comment ref="J24" authorId="0">
      <text>
        <r>
          <rPr>
            <b/>
            <sz val="9"/>
            <color indexed="81"/>
            <rFont val="Tahoma"/>
            <family val="2"/>
          </rPr>
          <t>i</t>
        </r>
      </text>
    </comment>
    <comment ref="K24" authorId="0">
      <text>
        <r>
          <rPr>
            <b/>
            <sz val="9"/>
            <color indexed="81"/>
            <rFont val="Tahoma"/>
            <family val="2"/>
          </rPr>
          <t>i</t>
        </r>
      </text>
    </comment>
    <comment ref="L24" authorId="0">
      <text>
        <r>
          <rPr>
            <b/>
            <sz val="9"/>
            <color indexed="81"/>
            <rFont val="Tahoma"/>
            <family val="2"/>
          </rPr>
          <t>i</t>
        </r>
      </text>
    </comment>
    <comment ref="M24" authorId="0">
      <text>
        <r>
          <rPr>
            <b/>
            <sz val="9"/>
            <color indexed="81"/>
            <rFont val="Tahoma"/>
            <family val="2"/>
          </rPr>
          <t>i</t>
        </r>
      </text>
    </comment>
    <comment ref="G25" authorId="0">
      <text>
        <r>
          <rPr>
            <b/>
            <sz val="9"/>
            <color indexed="81"/>
            <rFont val="Tahoma"/>
            <family val="2"/>
          </rPr>
          <t>b</t>
        </r>
      </text>
    </comment>
    <comment ref="B36" authorId="0">
      <text>
        <r>
          <rPr>
            <b/>
            <sz val="9"/>
            <color indexed="81"/>
            <rFont val="Tahoma"/>
            <family val="2"/>
          </rPr>
          <t>i</t>
        </r>
      </text>
    </comment>
    <comment ref="C36" authorId="0">
      <text>
        <r>
          <rPr>
            <b/>
            <sz val="9"/>
            <color indexed="81"/>
            <rFont val="Tahoma"/>
            <family val="2"/>
          </rPr>
          <t>i</t>
        </r>
      </text>
    </comment>
    <comment ref="D36" authorId="0">
      <text>
        <r>
          <rPr>
            <b/>
            <sz val="9"/>
            <color indexed="81"/>
            <rFont val="Tahoma"/>
            <family val="2"/>
          </rPr>
          <t>i</t>
        </r>
      </text>
    </comment>
    <comment ref="E36" authorId="0">
      <text>
        <r>
          <rPr>
            <b/>
            <sz val="9"/>
            <color indexed="81"/>
            <rFont val="Tahoma"/>
            <family val="2"/>
          </rPr>
          <t>i</t>
        </r>
      </text>
    </comment>
    <comment ref="F36" authorId="0">
      <text>
        <r>
          <rPr>
            <b/>
            <sz val="9"/>
            <color indexed="81"/>
            <rFont val="Tahoma"/>
            <family val="2"/>
          </rPr>
          <t>i</t>
        </r>
      </text>
    </comment>
    <comment ref="G36" authorId="0">
      <text>
        <r>
          <rPr>
            <b/>
            <sz val="9"/>
            <color indexed="81"/>
            <rFont val="Tahoma"/>
            <family val="2"/>
          </rPr>
          <t>i</t>
        </r>
      </text>
    </comment>
    <comment ref="H36" authorId="0">
      <text>
        <r>
          <rPr>
            <b/>
            <sz val="9"/>
            <color indexed="81"/>
            <rFont val="Tahoma"/>
            <family val="2"/>
          </rPr>
          <t>i</t>
        </r>
      </text>
    </comment>
    <comment ref="I36" authorId="0">
      <text>
        <r>
          <rPr>
            <b/>
            <sz val="9"/>
            <color indexed="81"/>
            <rFont val="Tahoma"/>
            <family val="2"/>
          </rPr>
          <t>i</t>
        </r>
      </text>
    </comment>
    <comment ref="J36" authorId="0">
      <text>
        <r>
          <rPr>
            <b/>
            <sz val="9"/>
            <color indexed="81"/>
            <rFont val="Tahoma"/>
            <family val="2"/>
          </rPr>
          <t>i</t>
        </r>
      </text>
    </comment>
    <comment ref="K36" authorId="0">
      <text>
        <r>
          <rPr>
            <b/>
            <sz val="9"/>
            <color indexed="81"/>
            <rFont val="Tahoma"/>
            <family val="2"/>
          </rPr>
          <t>i</t>
        </r>
      </text>
    </comment>
    <comment ref="L36" authorId="0">
      <text>
        <r>
          <rPr>
            <b/>
            <sz val="9"/>
            <color indexed="81"/>
            <rFont val="Tahoma"/>
            <family val="2"/>
          </rPr>
          <t>i</t>
        </r>
      </text>
    </comment>
    <comment ref="M36" authorId="0">
      <text>
        <r>
          <rPr>
            <b/>
            <sz val="9"/>
            <color indexed="81"/>
            <rFont val="Tahoma"/>
            <family val="2"/>
          </rPr>
          <t>i</t>
        </r>
      </text>
    </comment>
    <comment ref="G37" authorId="0">
      <text>
        <r>
          <rPr>
            <b/>
            <sz val="9"/>
            <color indexed="81"/>
            <rFont val="Tahoma"/>
            <family val="2"/>
          </rPr>
          <t>b</t>
        </r>
      </text>
    </comment>
  </commentList>
</comments>
</file>

<file path=xl/comments51.xml><?xml version="1.0" encoding="utf-8"?>
<comments xmlns="http://schemas.openxmlformats.org/spreadsheetml/2006/main">
  <authors>
    <author>Vladica</author>
  </authors>
  <commentList>
    <comment ref="B37" authorId="0">
      <text>
        <r>
          <rPr>
            <b/>
            <sz val="9"/>
            <color indexed="81"/>
            <rFont val="Tahoma"/>
            <family val="2"/>
          </rPr>
          <t>b</t>
        </r>
      </text>
    </comment>
    <comment ref="C37" authorId="0">
      <text>
        <r>
          <rPr>
            <b/>
            <sz val="9"/>
            <color indexed="81"/>
            <rFont val="Tahoma"/>
            <family val="2"/>
          </rPr>
          <t>b</t>
        </r>
      </text>
    </comment>
    <comment ref="D37" authorId="0">
      <text>
        <r>
          <rPr>
            <b/>
            <sz val="9"/>
            <color indexed="81"/>
            <rFont val="Tahoma"/>
            <family val="2"/>
          </rPr>
          <t>b</t>
        </r>
      </text>
    </comment>
    <comment ref="E37" authorId="0">
      <text>
        <r>
          <rPr>
            <b/>
            <sz val="9"/>
            <color indexed="81"/>
            <rFont val="Tahoma"/>
            <family val="2"/>
          </rPr>
          <t>be</t>
        </r>
      </text>
    </comment>
    <comment ref="F37" authorId="0">
      <text>
        <r>
          <rPr>
            <b/>
            <sz val="9"/>
            <color indexed="81"/>
            <rFont val="Tahoma"/>
            <family val="2"/>
          </rPr>
          <t>be</t>
        </r>
      </text>
    </comment>
    <comment ref="G37" authorId="0">
      <text>
        <r>
          <rPr>
            <b/>
            <sz val="9"/>
            <color indexed="81"/>
            <rFont val="Tahoma"/>
            <family val="2"/>
          </rPr>
          <t>be</t>
        </r>
      </text>
    </comment>
    <comment ref="H37" authorId="0">
      <text>
        <r>
          <rPr>
            <b/>
            <sz val="9"/>
            <color indexed="81"/>
            <rFont val="Tahoma"/>
            <family val="2"/>
          </rPr>
          <t>e</t>
        </r>
      </text>
    </comment>
    <comment ref="I37" authorId="0">
      <text>
        <r>
          <rPr>
            <b/>
            <sz val="9"/>
            <color indexed="81"/>
            <rFont val="Tahoma"/>
            <family val="2"/>
          </rPr>
          <t>be</t>
        </r>
      </text>
    </comment>
    <comment ref="J37" authorId="0">
      <text>
        <r>
          <rPr>
            <b/>
            <sz val="9"/>
            <color indexed="81"/>
            <rFont val="Tahoma"/>
            <family val="2"/>
          </rPr>
          <t>e</t>
        </r>
      </text>
    </comment>
    <comment ref="K37" authorId="0">
      <text>
        <r>
          <rPr>
            <b/>
            <sz val="9"/>
            <color indexed="81"/>
            <rFont val="Tahoma"/>
            <family val="2"/>
          </rPr>
          <t>be</t>
        </r>
      </text>
    </comment>
    <comment ref="L37" authorId="0">
      <text>
        <r>
          <rPr>
            <b/>
            <sz val="9"/>
            <color indexed="81"/>
            <rFont val="Tahoma"/>
            <family val="2"/>
          </rPr>
          <t>be</t>
        </r>
      </text>
    </comment>
    <comment ref="M37" authorId="0">
      <text>
        <r>
          <rPr>
            <b/>
            <sz val="9"/>
            <color indexed="81"/>
            <rFont val="Tahoma"/>
            <family val="2"/>
          </rPr>
          <t>bep</t>
        </r>
      </text>
    </comment>
    <comment ref="N37" authorId="0">
      <text>
        <r>
          <rPr>
            <b/>
            <sz val="9"/>
            <color indexed="81"/>
            <rFont val="Tahoma"/>
            <family val="2"/>
          </rPr>
          <t>bep</t>
        </r>
      </text>
    </comment>
    <comment ref="B61" authorId="0">
      <text>
        <r>
          <rPr>
            <b/>
            <sz val="9"/>
            <color indexed="81"/>
            <rFont val="Tahoma"/>
            <family val="2"/>
          </rPr>
          <t>b</t>
        </r>
      </text>
    </comment>
    <comment ref="C61" authorId="0">
      <text>
        <r>
          <rPr>
            <b/>
            <sz val="9"/>
            <color indexed="81"/>
            <rFont val="Tahoma"/>
            <family val="2"/>
          </rPr>
          <t>b</t>
        </r>
      </text>
    </comment>
    <comment ref="D61" authorId="0">
      <text>
        <r>
          <rPr>
            <b/>
            <sz val="9"/>
            <color indexed="81"/>
            <rFont val="Tahoma"/>
            <family val="2"/>
          </rPr>
          <t>b</t>
        </r>
      </text>
    </comment>
    <comment ref="E61" authorId="0">
      <text>
        <r>
          <rPr>
            <b/>
            <sz val="9"/>
            <color indexed="81"/>
            <rFont val="Tahoma"/>
            <family val="2"/>
          </rPr>
          <t>be</t>
        </r>
      </text>
    </comment>
    <comment ref="F61" authorId="0">
      <text>
        <r>
          <rPr>
            <b/>
            <sz val="9"/>
            <color indexed="81"/>
            <rFont val="Tahoma"/>
            <family val="2"/>
          </rPr>
          <t>be</t>
        </r>
      </text>
    </comment>
    <comment ref="G61" authorId="0">
      <text>
        <r>
          <rPr>
            <b/>
            <sz val="9"/>
            <color indexed="81"/>
            <rFont val="Tahoma"/>
            <family val="2"/>
          </rPr>
          <t>be</t>
        </r>
      </text>
    </comment>
    <comment ref="H61" authorId="0">
      <text>
        <r>
          <rPr>
            <b/>
            <sz val="9"/>
            <color indexed="81"/>
            <rFont val="Tahoma"/>
            <family val="2"/>
          </rPr>
          <t>e</t>
        </r>
      </text>
    </comment>
    <comment ref="I61" authorId="0">
      <text>
        <r>
          <rPr>
            <b/>
            <sz val="9"/>
            <color indexed="81"/>
            <rFont val="Tahoma"/>
            <family val="2"/>
          </rPr>
          <t>be</t>
        </r>
      </text>
    </comment>
    <comment ref="J61" authorId="0">
      <text>
        <r>
          <rPr>
            <b/>
            <sz val="9"/>
            <color indexed="81"/>
            <rFont val="Tahoma"/>
            <family val="2"/>
          </rPr>
          <t>e</t>
        </r>
      </text>
    </comment>
    <comment ref="K61" authorId="0">
      <text>
        <r>
          <rPr>
            <b/>
            <sz val="9"/>
            <color indexed="81"/>
            <rFont val="Tahoma"/>
            <family val="2"/>
          </rPr>
          <t>be</t>
        </r>
      </text>
    </comment>
    <comment ref="L61" authorId="0">
      <text>
        <r>
          <rPr>
            <b/>
            <sz val="9"/>
            <color indexed="81"/>
            <rFont val="Tahoma"/>
            <family val="2"/>
          </rPr>
          <t>be</t>
        </r>
      </text>
    </comment>
    <comment ref="M61" authorId="0">
      <text>
        <r>
          <rPr>
            <b/>
            <sz val="9"/>
            <color indexed="81"/>
            <rFont val="Tahoma"/>
            <family val="2"/>
          </rPr>
          <t>bep</t>
        </r>
      </text>
    </comment>
    <comment ref="N61" authorId="0">
      <text>
        <r>
          <rPr>
            <b/>
            <sz val="9"/>
            <color indexed="81"/>
            <rFont val="Tahoma"/>
            <family val="2"/>
          </rPr>
          <t>bep</t>
        </r>
      </text>
    </comment>
  </commentList>
</comments>
</file>

<file path=xl/comments52.xml><?xml version="1.0" encoding="utf-8"?>
<comments xmlns="http://schemas.openxmlformats.org/spreadsheetml/2006/main">
  <authors>
    <author>Vladica</author>
  </authors>
  <commentList>
    <comment ref="B37" authorId="0">
      <text>
        <r>
          <rPr>
            <b/>
            <sz val="9"/>
            <color indexed="81"/>
            <rFont val="Tahoma"/>
            <family val="2"/>
          </rPr>
          <t>b</t>
        </r>
      </text>
    </comment>
    <comment ref="C37" authorId="0">
      <text>
        <r>
          <rPr>
            <b/>
            <sz val="9"/>
            <color indexed="81"/>
            <rFont val="Tahoma"/>
            <family val="2"/>
          </rPr>
          <t>b</t>
        </r>
      </text>
    </comment>
    <comment ref="D37" authorId="0">
      <text>
        <r>
          <rPr>
            <b/>
            <sz val="9"/>
            <color indexed="81"/>
            <rFont val="Tahoma"/>
            <family val="2"/>
          </rPr>
          <t>b</t>
        </r>
      </text>
    </comment>
    <comment ref="E37" authorId="0">
      <text>
        <r>
          <rPr>
            <b/>
            <sz val="9"/>
            <color indexed="81"/>
            <rFont val="Tahoma"/>
            <family val="2"/>
          </rPr>
          <t>be</t>
        </r>
      </text>
    </comment>
    <comment ref="F37" authorId="0">
      <text>
        <r>
          <rPr>
            <b/>
            <sz val="9"/>
            <color indexed="81"/>
            <rFont val="Tahoma"/>
            <family val="2"/>
          </rPr>
          <t>be</t>
        </r>
      </text>
    </comment>
    <comment ref="G37" authorId="0">
      <text>
        <r>
          <rPr>
            <b/>
            <sz val="9"/>
            <color indexed="81"/>
            <rFont val="Tahoma"/>
            <family val="2"/>
          </rPr>
          <t>be</t>
        </r>
      </text>
    </comment>
    <comment ref="H37" authorId="0">
      <text>
        <r>
          <rPr>
            <b/>
            <sz val="9"/>
            <color indexed="81"/>
            <rFont val="Tahoma"/>
            <family val="2"/>
          </rPr>
          <t>e</t>
        </r>
      </text>
    </comment>
    <comment ref="I37" authorId="0">
      <text>
        <r>
          <rPr>
            <b/>
            <sz val="9"/>
            <color indexed="81"/>
            <rFont val="Tahoma"/>
            <family val="2"/>
          </rPr>
          <t>be</t>
        </r>
      </text>
    </comment>
    <comment ref="J37" authorId="0">
      <text>
        <r>
          <rPr>
            <b/>
            <sz val="9"/>
            <color indexed="81"/>
            <rFont val="Tahoma"/>
            <family val="2"/>
          </rPr>
          <t>e</t>
        </r>
      </text>
    </comment>
    <comment ref="K37" authorId="0">
      <text>
        <r>
          <rPr>
            <b/>
            <sz val="9"/>
            <color indexed="81"/>
            <rFont val="Tahoma"/>
            <family val="2"/>
          </rPr>
          <t>be</t>
        </r>
      </text>
    </comment>
    <comment ref="L37" authorId="0">
      <text>
        <r>
          <rPr>
            <b/>
            <sz val="9"/>
            <color indexed="81"/>
            <rFont val="Tahoma"/>
            <family val="2"/>
          </rPr>
          <t>be</t>
        </r>
      </text>
    </comment>
    <comment ref="M37" authorId="0">
      <text>
        <r>
          <rPr>
            <b/>
            <sz val="9"/>
            <color indexed="81"/>
            <rFont val="Tahoma"/>
            <family val="2"/>
          </rPr>
          <t>bep</t>
        </r>
      </text>
    </comment>
    <comment ref="N37" authorId="0">
      <text>
        <r>
          <rPr>
            <b/>
            <sz val="9"/>
            <color indexed="81"/>
            <rFont val="Tahoma"/>
            <family val="2"/>
          </rPr>
          <t>bep</t>
        </r>
      </text>
    </comment>
  </commentList>
</comments>
</file>

<file path=xl/comments53.xml><?xml version="1.0" encoding="utf-8"?>
<comments xmlns="http://schemas.openxmlformats.org/spreadsheetml/2006/main">
  <authors>
    <author>Vladica</author>
  </authors>
  <commentList>
    <comment ref="I23" authorId="0">
      <text>
        <r>
          <rPr>
            <b/>
            <sz val="9"/>
            <color indexed="81"/>
            <rFont val="Tahoma"/>
            <family val="2"/>
          </rPr>
          <t>be</t>
        </r>
      </text>
    </comment>
    <comment ref="J23" authorId="0">
      <text>
        <r>
          <rPr>
            <b/>
            <sz val="9"/>
            <color indexed="81"/>
            <rFont val="Tahoma"/>
            <family val="2"/>
          </rPr>
          <t>e</t>
        </r>
      </text>
    </comment>
    <comment ref="K23" authorId="0">
      <text>
        <r>
          <rPr>
            <b/>
            <sz val="9"/>
            <color indexed="81"/>
            <rFont val="Tahoma"/>
            <family val="2"/>
          </rPr>
          <t>e</t>
        </r>
      </text>
    </comment>
    <comment ref="I24" authorId="0">
      <text>
        <r>
          <rPr>
            <b/>
            <sz val="9"/>
            <color indexed="81"/>
            <rFont val="Tahoma"/>
            <family val="2"/>
          </rPr>
          <t>be</t>
        </r>
      </text>
    </comment>
    <comment ref="J24" authorId="0">
      <text>
        <r>
          <rPr>
            <b/>
            <sz val="9"/>
            <color indexed="81"/>
            <rFont val="Tahoma"/>
            <family val="2"/>
          </rPr>
          <t>e</t>
        </r>
      </text>
    </comment>
    <comment ref="K24" authorId="0">
      <text>
        <r>
          <rPr>
            <b/>
            <sz val="9"/>
            <color indexed="81"/>
            <rFont val="Tahoma"/>
            <family val="2"/>
          </rPr>
          <t>e</t>
        </r>
      </text>
    </comment>
    <comment ref="I25" authorId="0">
      <text>
        <r>
          <rPr>
            <b/>
            <sz val="9"/>
            <color indexed="81"/>
            <rFont val="Tahoma"/>
            <family val="2"/>
          </rPr>
          <t>be</t>
        </r>
      </text>
    </comment>
    <comment ref="J25" authorId="0">
      <text>
        <r>
          <rPr>
            <b/>
            <sz val="9"/>
            <color indexed="81"/>
            <rFont val="Tahoma"/>
            <family val="2"/>
          </rPr>
          <t>e</t>
        </r>
      </text>
    </comment>
    <comment ref="K25" authorId="0">
      <text>
        <r>
          <rPr>
            <b/>
            <sz val="9"/>
            <color indexed="81"/>
            <rFont val="Tahoma"/>
            <family val="2"/>
          </rPr>
          <t>e</t>
        </r>
      </text>
    </comment>
  </commentList>
</comments>
</file>

<file path=xl/comments54.xml><?xml version="1.0" encoding="utf-8"?>
<comments xmlns="http://schemas.openxmlformats.org/spreadsheetml/2006/main">
  <authors>
    <author>Vladica</author>
  </authors>
  <commentList>
    <comment ref="H23" authorId="0">
      <text>
        <r>
          <rPr>
            <b/>
            <sz val="9"/>
            <color indexed="81"/>
            <rFont val="Tahoma"/>
            <family val="2"/>
          </rPr>
          <t>b</t>
        </r>
      </text>
    </comment>
    <comment ref="J23" authorId="0">
      <text>
        <r>
          <rPr>
            <b/>
            <sz val="9"/>
            <color indexed="81"/>
            <rFont val="Tahoma"/>
            <family val="2"/>
          </rPr>
          <t>b</t>
        </r>
      </text>
    </comment>
    <comment ref="H24" authorId="0">
      <text>
        <r>
          <rPr>
            <b/>
            <sz val="9"/>
            <color indexed="81"/>
            <rFont val="Tahoma"/>
            <family val="2"/>
          </rPr>
          <t>b</t>
        </r>
      </text>
    </comment>
    <comment ref="J24" authorId="0">
      <text>
        <r>
          <rPr>
            <b/>
            <sz val="9"/>
            <color indexed="81"/>
            <rFont val="Tahoma"/>
            <family val="2"/>
          </rPr>
          <t>b</t>
        </r>
      </text>
    </comment>
    <comment ref="H25" authorId="0">
      <text>
        <r>
          <rPr>
            <b/>
            <sz val="9"/>
            <color indexed="81"/>
            <rFont val="Tahoma"/>
            <family val="2"/>
          </rPr>
          <t>b</t>
        </r>
      </text>
    </comment>
    <comment ref="J25" authorId="0">
      <text>
        <r>
          <rPr>
            <b/>
            <sz val="9"/>
            <color indexed="81"/>
            <rFont val="Tahoma"/>
            <family val="2"/>
          </rPr>
          <t>b</t>
        </r>
      </text>
    </comment>
  </commentList>
</comments>
</file>

<file path=xl/comments55.xml><?xml version="1.0" encoding="utf-8"?>
<comments xmlns="http://schemas.openxmlformats.org/spreadsheetml/2006/main">
  <authors>
    <author>Vladica</author>
  </authors>
  <commentList>
    <comment ref="B23" authorId="0">
      <text>
        <r>
          <rPr>
            <b/>
            <sz val="9"/>
            <color indexed="81"/>
            <rFont val="Tahoma"/>
            <family val="2"/>
          </rPr>
          <t>p</t>
        </r>
      </text>
    </comment>
    <comment ref="C23" authorId="0">
      <text>
        <r>
          <rPr>
            <b/>
            <sz val="9"/>
            <color indexed="81"/>
            <rFont val="Tahoma"/>
            <family val="2"/>
          </rPr>
          <t>p</t>
        </r>
      </text>
    </comment>
    <comment ref="D23" authorId="0">
      <text>
        <r>
          <rPr>
            <b/>
            <sz val="9"/>
            <color indexed="81"/>
            <rFont val="Tahoma"/>
            <family val="2"/>
          </rPr>
          <t>p</t>
        </r>
      </text>
    </comment>
    <comment ref="E23" authorId="0">
      <text>
        <r>
          <rPr>
            <b/>
            <sz val="9"/>
            <color indexed="81"/>
            <rFont val="Tahoma"/>
            <family val="2"/>
          </rPr>
          <t>p</t>
        </r>
      </text>
    </comment>
    <comment ref="F23" authorId="0">
      <text>
        <r>
          <rPr>
            <b/>
            <sz val="9"/>
            <color indexed="81"/>
            <rFont val="Tahoma"/>
            <family val="2"/>
          </rPr>
          <t>p</t>
        </r>
      </text>
    </comment>
    <comment ref="G23" authorId="0">
      <text>
        <r>
          <rPr>
            <b/>
            <sz val="9"/>
            <color indexed="81"/>
            <rFont val="Tahoma"/>
            <family val="2"/>
          </rPr>
          <t>p</t>
        </r>
      </text>
    </comment>
    <comment ref="H23" authorId="0">
      <text>
        <r>
          <rPr>
            <b/>
            <sz val="9"/>
            <color indexed="81"/>
            <rFont val="Tahoma"/>
            <family val="2"/>
          </rPr>
          <t>p</t>
        </r>
      </text>
    </comment>
    <comment ref="I23" authorId="0">
      <text>
        <r>
          <rPr>
            <b/>
            <sz val="9"/>
            <color indexed="81"/>
            <rFont val="Tahoma"/>
            <family val="2"/>
          </rPr>
          <t>p</t>
        </r>
      </text>
    </comment>
    <comment ref="J23" authorId="0">
      <text>
        <r>
          <rPr>
            <b/>
            <sz val="9"/>
            <color indexed="81"/>
            <rFont val="Tahoma"/>
            <family val="2"/>
          </rPr>
          <t>p</t>
        </r>
      </text>
    </comment>
    <comment ref="B24" authorId="0">
      <text>
        <r>
          <rPr>
            <b/>
            <sz val="9"/>
            <color indexed="81"/>
            <rFont val="Tahoma"/>
            <family val="2"/>
          </rPr>
          <t>p</t>
        </r>
      </text>
    </comment>
    <comment ref="C24" authorId="0">
      <text>
        <r>
          <rPr>
            <b/>
            <sz val="9"/>
            <color indexed="81"/>
            <rFont val="Tahoma"/>
            <family val="2"/>
          </rPr>
          <t>p</t>
        </r>
      </text>
    </comment>
    <comment ref="D24" authorId="0">
      <text>
        <r>
          <rPr>
            <b/>
            <sz val="9"/>
            <color indexed="81"/>
            <rFont val="Tahoma"/>
            <family val="2"/>
          </rPr>
          <t>p</t>
        </r>
      </text>
    </comment>
    <comment ref="E24" authorId="0">
      <text>
        <r>
          <rPr>
            <b/>
            <sz val="9"/>
            <color indexed="81"/>
            <rFont val="Tahoma"/>
            <family val="2"/>
          </rPr>
          <t>p</t>
        </r>
      </text>
    </comment>
    <comment ref="F24" authorId="0">
      <text>
        <r>
          <rPr>
            <b/>
            <sz val="9"/>
            <color indexed="81"/>
            <rFont val="Tahoma"/>
            <family val="2"/>
          </rPr>
          <t>p</t>
        </r>
      </text>
    </comment>
    <comment ref="G24" authorId="0">
      <text>
        <r>
          <rPr>
            <b/>
            <sz val="9"/>
            <color indexed="81"/>
            <rFont val="Tahoma"/>
            <family val="2"/>
          </rPr>
          <t>p</t>
        </r>
      </text>
    </comment>
    <comment ref="H24" authorId="0">
      <text>
        <r>
          <rPr>
            <b/>
            <sz val="9"/>
            <color indexed="81"/>
            <rFont val="Tahoma"/>
            <family val="2"/>
          </rPr>
          <t>p</t>
        </r>
      </text>
    </comment>
    <comment ref="I24" authorId="0">
      <text>
        <r>
          <rPr>
            <b/>
            <sz val="9"/>
            <color indexed="81"/>
            <rFont val="Tahoma"/>
            <family val="2"/>
          </rPr>
          <t>p</t>
        </r>
      </text>
    </comment>
    <comment ref="J24" authorId="0">
      <text>
        <r>
          <rPr>
            <b/>
            <sz val="9"/>
            <color indexed="81"/>
            <rFont val="Tahoma"/>
            <family val="2"/>
          </rPr>
          <t>p</t>
        </r>
      </text>
    </comment>
    <comment ref="B25" authorId="0">
      <text>
        <r>
          <rPr>
            <b/>
            <sz val="9"/>
            <color indexed="81"/>
            <rFont val="Tahoma"/>
            <family val="2"/>
          </rPr>
          <t>p</t>
        </r>
      </text>
    </comment>
    <comment ref="C25" authorId="0">
      <text>
        <r>
          <rPr>
            <b/>
            <sz val="9"/>
            <color indexed="81"/>
            <rFont val="Tahoma"/>
            <family val="2"/>
          </rPr>
          <t>p</t>
        </r>
      </text>
    </comment>
    <comment ref="D25" authorId="0">
      <text>
        <r>
          <rPr>
            <b/>
            <sz val="9"/>
            <color indexed="81"/>
            <rFont val="Tahoma"/>
            <family val="2"/>
          </rPr>
          <t>p</t>
        </r>
      </text>
    </comment>
    <comment ref="E25" authorId="0">
      <text>
        <r>
          <rPr>
            <b/>
            <sz val="9"/>
            <color indexed="81"/>
            <rFont val="Tahoma"/>
            <family val="2"/>
          </rPr>
          <t>p</t>
        </r>
      </text>
    </comment>
    <comment ref="F25" authorId="0">
      <text>
        <r>
          <rPr>
            <b/>
            <sz val="9"/>
            <color indexed="81"/>
            <rFont val="Tahoma"/>
            <family val="2"/>
          </rPr>
          <t>p</t>
        </r>
      </text>
    </comment>
    <comment ref="G25" authorId="0">
      <text>
        <r>
          <rPr>
            <b/>
            <sz val="9"/>
            <color indexed="81"/>
            <rFont val="Tahoma"/>
            <family val="2"/>
          </rPr>
          <t>p</t>
        </r>
      </text>
    </comment>
    <comment ref="H25" authorId="0">
      <text>
        <r>
          <rPr>
            <b/>
            <sz val="9"/>
            <color indexed="81"/>
            <rFont val="Tahoma"/>
            <family val="2"/>
          </rPr>
          <t>p</t>
        </r>
      </text>
    </comment>
    <comment ref="I25" authorId="0">
      <text>
        <r>
          <rPr>
            <b/>
            <sz val="9"/>
            <color indexed="81"/>
            <rFont val="Tahoma"/>
            <family val="2"/>
          </rPr>
          <t>p</t>
        </r>
      </text>
    </comment>
    <comment ref="J25" authorId="0">
      <text>
        <r>
          <rPr>
            <b/>
            <sz val="9"/>
            <color indexed="81"/>
            <rFont val="Tahoma"/>
            <family val="2"/>
          </rPr>
          <t>p</t>
        </r>
      </text>
    </comment>
    <comment ref="B26" authorId="0">
      <text>
        <r>
          <rPr>
            <b/>
            <sz val="9"/>
            <color indexed="81"/>
            <rFont val="Tahoma"/>
            <family val="2"/>
          </rPr>
          <t>p</t>
        </r>
      </text>
    </comment>
    <comment ref="C26" authorId="0">
      <text>
        <r>
          <rPr>
            <b/>
            <sz val="9"/>
            <color indexed="81"/>
            <rFont val="Tahoma"/>
            <family val="2"/>
          </rPr>
          <t>p</t>
        </r>
      </text>
    </comment>
    <comment ref="D26" authorId="0">
      <text>
        <r>
          <rPr>
            <b/>
            <sz val="9"/>
            <color indexed="81"/>
            <rFont val="Tahoma"/>
            <family val="2"/>
          </rPr>
          <t>p</t>
        </r>
      </text>
    </comment>
    <comment ref="E26" authorId="0">
      <text>
        <r>
          <rPr>
            <b/>
            <sz val="9"/>
            <color indexed="81"/>
            <rFont val="Tahoma"/>
            <family val="2"/>
          </rPr>
          <t>p</t>
        </r>
      </text>
    </comment>
    <comment ref="F26" authorId="0">
      <text>
        <r>
          <rPr>
            <b/>
            <sz val="9"/>
            <color indexed="81"/>
            <rFont val="Tahoma"/>
            <family val="2"/>
          </rPr>
          <t>p</t>
        </r>
      </text>
    </comment>
    <comment ref="G26" authorId="0">
      <text>
        <r>
          <rPr>
            <b/>
            <sz val="9"/>
            <color indexed="81"/>
            <rFont val="Tahoma"/>
            <family val="2"/>
          </rPr>
          <t>p</t>
        </r>
      </text>
    </comment>
    <comment ref="H26" authorId="0">
      <text>
        <r>
          <rPr>
            <b/>
            <sz val="9"/>
            <color indexed="81"/>
            <rFont val="Tahoma"/>
            <family val="2"/>
          </rPr>
          <t>p</t>
        </r>
      </text>
    </comment>
    <comment ref="I26" authorId="0">
      <text>
        <r>
          <rPr>
            <b/>
            <sz val="9"/>
            <color indexed="81"/>
            <rFont val="Tahoma"/>
            <family val="2"/>
          </rPr>
          <t>p</t>
        </r>
      </text>
    </comment>
    <comment ref="J26" authorId="0">
      <text>
        <r>
          <rPr>
            <b/>
            <sz val="9"/>
            <color indexed="81"/>
            <rFont val="Tahoma"/>
            <family val="2"/>
          </rPr>
          <t>p</t>
        </r>
      </text>
    </comment>
    <comment ref="B27" authorId="0">
      <text>
        <r>
          <rPr>
            <b/>
            <sz val="9"/>
            <color indexed="81"/>
            <rFont val="Tahoma"/>
            <family val="2"/>
          </rPr>
          <t>p</t>
        </r>
      </text>
    </comment>
    <comment ref="C27" authorId="0">
      <text>
        <r>
          <rPr>
            <b/>
            <sz val="9"/>
            <color indexed="81"/>
            <rFont val="Tahoma"/>
            <family val="2"/>
          </rPr>
          <t>p</t>
        </r>
      </text>
    </comment>
    <comment ref="D27" authorId="0">
      <text>
        <r>
          <rPr>
            <b/>
            <sz val="9"/>
            <color indexed="81"/>
            <rFont val="Tahoma"/>
            <family val="2"/>
          </rPr>
          <t>p</t>
        </r>
      </text>
    </comment>
    <comment ref="E27" authorId="0">
      <text>
        <r>
          <rPr>
            <b/>
            <sz val="9"/>
            <color indexed="81"/>
            <rFont val="Tahoma"/>
            <family val="2"/>
          </rPr>
          <t>p</t>
        </r>
      </text>
    </comment>
    <comment ref="F27" authorId="0">
      <text>
        <r>
          <rPr>
            <b/>
            <sz val="9"/>
            <color indexed="81"/>
            <rFont val="Tahoma"/>
            <family val="2"/>
          </rPr>
          <t>p</t>
        </r>
      </text>
    </comment>
    <comment ref="G27" authorId="0">
      <text>
        <r>
          <rPr>
            <b/>
            <sz val="9"/>
            <color indexed="81"/>
            <rFont val="Tahoma"/>
            <family val="2"/>
          </rPr>
          <t>p</t>
        </r>
      </text>
    </comment>
    <comment ref="H27" authorId="0">
      <text>
        <r>
          <rPr>
            <b/>
            <sz val="9"/>
            <color indexed="81"/>
            <rFont val="Tahoma"/>
            <family val="2"/>
          </rPr>
          <t>p</t>
        </r>
      </text>
    </comment>
    <comment ref="I27" authorId="0">
      <text>
        <r>
          <rPr>
            <b/>
            <sz val="9"/>
            <color indexed="81"/>
            <rFont val="Tahoma"/>
            <family val="2"/>
          </rPr>
          <t>p</t>
        </r>
      </text>
    </comment>
    <comment ref="J27" authorId="0">
      <text>
        <r>
          <rPr>
            <b/>
            <sz val="9"/>
            <color indexed="81"/>
            <rFont val="Tahoma"/>
            <family val="2"/>
          </rPr>
          <t>p</t>
        </r>
      </text>
    </comment>
  </commentList>
</comments>
</file>

<file path=xl/comments56.xml><?xml version="1.0" encoding="utf-8"?>
<comments xmlns="http://schemas.openxmlformats.org/spreadsheetml/2006/main">
  <authors>
    <author>Vladica</author>
  </authors>
  <commentList>
    <comment ref="F23" authorId="0">
      <text>
        <r>
          <rPr>
            <b/>
            <sz val="9"/>
            <color indexed="81"/>
            <rFont val="Tahoma"/>
            <family val="2"/>
          </rPr>
          <t>b</t>
        </r>
      </text>
    </comment>
    <comment ref="F24" authorId="0">
      <text>
        <r>
          <rPr>
            <b/>
            <sz val="9"/>
            <color indexed="81"/>
            <rFont val="Tahoma"/>
            <family val="2"/>
          </rPr>
          <t>b</t>
        </r>
      </text>
    </comment>
    <comment ref="F25" authorId="0">
      <text>
        <r>
          <rPr>
            <b/>
            <sz val="9"/>
            <color indexed="81"/>
            <rFont val="Tahoma"/>
            <family val="2"/>
          </rPr>
          <t>b</t>
        </r>
      </text>
    </comment>
    <comment ref="F33" authorId="0">
      <text>
        <r>
          <rPr>
            <b/>
            <sz val="9"/>
            <color indexed="81"/>
            <rFont val="Tahoma"/>
            <family val="2"/>
          </rPr>
          <t>b</t>
        </r>
      </text>
    </comment>
    <comment ref="F34" authorId="0">
      <text>
        <r>
          <rPr>
            <b/>
            <sz val="9"/>
            <color indexed="81"/>
            <rFont val="Tahoma"/>
            <family val="2"/>
          </rPr>
          <t>b</t>
        </r>
      </text>
    </comment>
    <comment ref="F35" authorId="0">
      <text>
        <r>
          <rPr>
            <b/>
            <sz val="9"/>
            <color indexed="81"/>
            <rFont val="Tahoma"/>
            <family val="2"/>
          </rPr>
          <t>b</t>
        </r>
      </text>
    </comment>
  </commentList>
</comments>
</file>

<file path=xl/comments57.xml><?xml version="1.0" encoding="utf-8"?>
<comments xmlns="http://schemas.openxmlformats.org/spreadsheetml/2006/main">
  <authors>
    <author>Vladica</author>
  </authors>
  <commentList>
    <comment ref="B23" authorId="0">
      <text>
        <r>
          <rPr>
            <b/>
            <sz val="9"/>
            <color indexed="81"/>
            <rFont val="Tahoma"/>
            <family val="2"/>
          </rPr>
          <t>e</t>
        </r>
      </text>
    </comment>
    <comment ref="D25" authorId="0">
      <text>
        <r>
          <rPr>
            <b/>
            <sz val="9"/>
            <color indexed="81"/>
            <rFont val="Tahoma"/>
            <family val="2"/>
          </rPr>
          <t>d</t>
        </r>
      </text>
    </comment>
    <comment ref="E25" authorId="0">
      <text>
        <r>
          <rPr>
            <b/>
            <sz val="9"/>
            <color indexed="81"/>
            <rFont val="Tahoma"/>
            <family val="2"/>
          </rPr>
          <t>d</t>
        </r>
      </text>
    </comment>
    <comment ref="B34" authorId="0">
      <text>
        <r>
          <rPr>
            <b/>
            <sz val="9"/>
            <color indexed="81"/>
            <rFont val="Tahoma"/>
            <family val="2"/>
          </rPr>
          <t>e</t>
        </r>
      </text>
    </comment>
    <comment ref="D36" authorId="0">
      <text>
        <r>
          <rPr>
            <b/>
            <sz val="9"/>
            <color indexed="81"/>
            <rFont val="Tahoma"/>
            <family val="2"/>
          </rPr>
          <t>d</t>
        </r>
      </text>
    </comment>
    <comment ref="E36" authorId="0">
      <text>
        <r>
          <rPr>
            <b/>
            <sz val="9"/>
            <color indexed="81"/>
            <rFont val="Tahoma"/>
            <family val="2"/>
          </rPr>
          <t>d</t>
        </r>
      </text>
    </comment>
    <comment ref="B45" authorId="0">
      <text>
        <r>
          <rPr>
            <b/>
            <sz val="9"/>
            <color indexed="81"/>
            <rFont val="Tahoma"/>
            <family val="2"/>
          </rPr>
          <t>e</t>
        </r>
      </text>
    </comment>
    <comment ref="D47" authorId="0">
      <text>
        <r>
          <rPr>
            <b/>
            <sz val="9"/>
            <color indexed="81"/>
            <rFont val="Tahoma"/>
            <family val="2"/>
          </rPr>
          <t>d</t>
        </r>
      </text>
    </comment>
    <comment ref="E47" authorId="0">
      <text>
        <r>
          <rPr>
            <b/>
            <sz val="9"/>
            <color indexed="81"/>
            <rFont val="Tahoma"/>
            <family val="2"/>
          </rPr>
          <t>d</t>
        </r>
      </text>
    </comment>
  </commentList>
</comments>
</file>

<file path=xl/comments58.xml><?xml version="1.0" encoding="utf-8"?>
<comments xmlns="http://schemas.openxmlformats.org/spreadsheetml/2006/main">
  <authors>
    <author>Vladica</author>
  </authors>
  <commentList>
    <comment ref="B23" authorId="0">
      <text>
        <r>
          <rPr>
            <b/>
            <sz val="9"/>
            <color indexed="81"/>
            <rFont val="Tahoma"/>
            <family val="2"/>
          </rPr>
          <t>e</t>
        </r>
      </text>
    </comment>
    <comment ref="C23" authorId="0">
      <text>
        <r>
          <rPr>
            <b/>
            <sz val="9"/>
            <color indexed="81"/>
            <rFont val="Tahoma"/>
            <family val="2"/>
          </rPr>
          <t>e</t>
        </r>
      </text>
    </comment>
    <comment ref="D23" authorId="0">
      <text>
        <r>
          <rPr>
            <b/>
            <sz val="9"/>
            <color indexed="81"/>
            <rFont val="Tahoma"/>
            <family val="2"/>
          </rPr>
          <t>e</t>
        </r>
      </text>
    </comment>
    <comment ref="E23" authorId="0">
      <text>
        <r>
          <rPr>
            <b/>
            <sz val="9"/>
            <color indexed="81"/>
            <rFont val="Tahoma"/>
            <family val="2"/>
          </rPr>
          <t>e</t>
        </r>
      </text>
    </comment>
    <comment ref="F23" authorId="0">
      <text>
        <r>
          <rPr>
            <b/>
            <sz val="9"/>
            <color indexed="81"/>
            <rFont val="Tahoma"/>
            <family val="2"/>
          </rPr>
          <t>e</t>
        </r>
      </text>
    </comment>
    <comment ref="G23" authorId="0">
      <text>
        <r>
          <rPr>
            <b/>
            <sz val="9"/>
            <color indexed="81"/>
            <rFont val="Tahoma"/>
            <family val="2"/>
          </rPr>
          <t>e</t>
        </r>
      </text>
    </comment>
    <comment ref="H23" authorId="0">
      <text>
        <r>
          <rPr>
            <b/>
            <sz val="9"/>
            <color indexed="81"/>
            <rFont val="Tahoma"/>
            <family val="2"/>
          </rPr>
          <t>e</t>
        </r>
      </text>
    </comment>
    <comment ref="I23" authorId="0">
      <text>
        <r>
          <rPr>
            <b/>
            <sz val="9"/>
            <color indexed="81"/>
            <rFont val="Tahoma"/>
            <family val="2"/>
          </rPr>
          <t>e</t>
        </r>
      </text>
    </comment>
    <comment ref="J23" authorId="0">
      <text>
        <r>
          <rPr>
            <b/>
            <sz val="9"/>
            <color indexed="81"/>
            <rFont val="Tahoma"/>
            <family val="2"/>
          </rPr>
          <t>e</t>
        </r>
      </text>
    </comment>
    <comment ref="K23" authorId="0">
      <text>
        <r>
          <rPr>
            <b/>
            <sz val="9"/>
            <color indexed="81"/>
            <rFont val="Tahoma"/>
            <family val="2"/>
          </rPr>
          <t>e</t>
        </r>
      </text>
    </comment>
    <comment ref="L23" authorId="0">
      <text>
        <r>
          <rPr>
            <b/>
            <sz val="9"/>
            <color indexed="81"/>
            <rFont val="Tahoma"/>
            <family val="2"/>
          </rPr>
          <t>e</t>
        </r>
      </text>
    </comment>
    <comment ref="M23" authorId="0">
      <text>
        <r>
          <rPr>
            <b/>
            <sz val="9"/>
            <color indexed="81"/>
            <rFont val="Tahoma"/>
            <family val="2"/>
          </rPr>
          <t>e</t>
        </r>
      </text>
    </comment>
    <comment ref="B34" authorId="0">
      <text>
        <r>
          <rPr>
            <b/>
            <sz val="9"/>
            <color indexed="81"/>
            <rFont val="Tahoma"/>
            <family val="2"/>
          </rPr>
          <t>e</t>
        </r>
      </text>
    </comment>
    <comment ref="C34" authorId="0">
      <text>
        <r>
          <rPr>
            <b/>
            <sz val="9"/>
            <color indexed="81"/>
            <rFont val="Tahoma"/>
            <family val="2"/>
          </rPr>
          <t>e</t>
        </r>
      </text>
    </comment>
    <comment ref="D34" authorId="0">
      <text>
        <r>
          <rPr>
            <b/>
            <sz val="9"/>
            <color indexed="81"/>
            <rFont val="Tahoma"/>
            <family val="2"/>
          </rPr>
          <t>e</t>
        </r>
      </text>
    </comment>
    <comment ref="E34" authorId="0">
      <text>
        <r>
          <rPr>
            <b/>
            <sz val="9"/>
            <color indexed="81"/>
            <rFont val="Tahoma"/>
            <family val="2"/>
          </rPr>
          <t>e</t>
        </r>
      </text>
    </comment>
    <comment ref="F34" authorId="0">
      <text>
        <r>
          <rPr>
            <b/>
            <sz val="9"/>
            <color indexed="81"/>
            <rFont val="Tahoma"/>
            <family val="2"/>
          </rPr>
          <t>e</t>
        </r>
      </text>
    </comment>
    <comment ref="G34" authorId="0">
      <text>
        <r>
          <rPr>
            <b/>
            <sz val="9"/>
            <color indexed="81"/>
            <rFont val="Tahoma"/>
            <family val="2"/>
          </rPr>
          <t>e</t>
        </r>
      </text>
    </comment>
    <comment ref="H34" authorId="0">
      <text>
        <r>
          <rPr>
            <b/>
            <sz val="9"/>
            <color indexed="81"/>
            <rFont val="Tahoma"/>
            <family val="2"/>
          </rPr>
          <t>e</t>
        </r>
      </text>
    </comment>
    <comment ref="I34" authorId="0">
      <text>
        <r>
          <rPr>
            <b/>
            <sz val="9"/>
            <color indexed="81"/>
            <rFont val="Tahoma"/>
            <family val="2"/>
          </rPr>
          <t>e</t>
        </r>
      </text>
    </comment>
    <comment ref="J34" authorId="0">
      <text>
        <r>
          <rPr>
            <b/>
            <sz val="9"/>
            <color indexed="81"/>
            <rFont val="Tahoma"/>
            <family val="2"/>
          </rPr>
          <t>e</t>
        </r>
      </text>
    </comment>
    <comment ref="K34" authorId="0">
      <text>
        <r>
          <rPr>
            <b/>
            <sz val="9"/>
            <color indexed="81"/>
            <rFont val="Tahoma"/>
            <family val="2"/>
          </rPr>
          <t>e</t>
        </r>
      </text>
    </comment>
    <comment ref="L34" authorId="0">
      <text>
        <r>
          <rPr>
            <b/>
            <sz val="9"/>
            <color indexed="81"/>
            <rFont val="Tahoma"/>
            <family val="2"/>
          </rPr>
          <t>e</t>
        </r>
      </text>
    </comment>
    <comment ref="M34" authorId="0">
      <text>
        <r>
          <rPr>
            <b/>
            <sz val="9"/>
            <color indexed="81"/>
            <rFont val="Tahoma"/>
            <family val="2"/>
          </rPr>
          <t>e</t>
        </r>
      </text>
    </comment>
    <comment ref="B45" authorId="0">
      <text>
        <r>
          <rPr>
            <b/>
            <sz val="9"/>
            <color indexed="81"/>
            <rFont val="Tahoma"/>
            <family val="2"/>
          </rPr>
          <t>e</t>
        </r>
      </text>
    </comment>
    <comment ref="C45" authorId="0">
      <text>
        <r>
          <rPr>
            <b/>
            <sz val="9"/>
            <color indexed="81"/>
            <rFont val="Tahoma"/>
            <family val="2"/>
          </rPr>
          <t>e</t>
        </r>
      </text>
    </comment>
    <comment ref="D45" authorId="0">
      <text>
        <r>
          <rPr>
            <b/>
            <sz val="9"/>
            <color indexed="81"/>
            <rFont val="Tahoma"/>
            <family val="2"/>
          </rPr>
          <t>e</t>
        </r>
      </text>
    </comment>
    <comment ref="E45" authorId="0">
      <text>
        <r>
          <rPr>
            <b/>
            <sz val="9"/>
            <color indexed="81"/>
            <rFont val="Tahoma"/>
            <family val="2"/>
          </rPr>
          <t>e</t>
        </r>
      </text>
    </comment>
    <comment ref="F45" authorId="0">
      <text>
        <r>
          <rPr>
            <b/>
            <sz val="9"/>
            <color indexed="81"/>
            <rFont val="Tahoma"/>
            <family val="2"/>
          </rPr>
          <t>e</t>
        </r>
      </text>
    </comment>
    <comment ref="G45" authorId="0">
      <text>
        <r>
          <rPr>
            <b/>
            <sz val="9"/>
            <color indexed="81"/>
            <rFont val="Tahoma"/>
            <family val="2"/>
          </rPr>
          <t>e</t>
        </r>
      </text>
    </comment>
    <comment ref="H45" authorId="0">
      <text>
        <r>
          <rPr>
            <b/>
            <sz val="9"/>
            <color indexed="81"/>
            <rFont val="Tahoma"/>
            <family val="2"/>
          </rPr>
          <t>e</t>
        </r>
      </text>
    </comment>
    <comment ref="I45" authorId="0">
      <text>
        <r>
          <rPr>
            <b/>
            <sz val="9"/>
            <color indexed="81"/>
            <rFont val="Tahoma"/>
            <family val="2"/>
          </rPr>
          <t>e</t>
        </r>
      </text>
    </comment>
    <comment ref="J45" authorId="0">
      <text>
        <r>
          <rPr>
            <b/>
            <sz val="9"/>
            <color indexed="81"/>
            <rFont val="Tahoma"/>
            <family val="2"/>
          </rPr>
          <t>e</t>
        </r>
      </text>
    </comment>
    <comment ref="K45" authorId="0">
      <text>
        <r>
          <rPr>
            <b/>
            <sz val="9"/>
            <color indexed="81"/>
            <rFont val="Tahoma"/>
            <family val="2"/>
          </rPr>
          <t>e</t>
        </r>
      </text>
    </comment>
    <comment ref="L45" authorId="0">
      <text>
        <r>
          <rPr>
            <b/>
            <sz val="9"/>
            <color indexed="81"/>
            <rFont val="Tahoma"/>
            <family val="2"/>
          </rPr>
          <t>e</t>
        </r>
      </text>
    </comment>
    <comment ref="M45" authorId="0">
      <text>
        <r>
          <rPr>
            <b/>
            <sz val="9"/>
            <color indexed="81"/>
            <rFont val="Tahoma"/>
            <family val="2"/>
          </rPr>
          <t>e</t>
        </r>
      </text>
    </comment>
  </commentList>
</comments>
</file>

<file path=xl/comments59.xml><?xml version="1.0" encoding="utf-8"?>
<comments xmlns="http://schemas.openxmlformats.org/spreadsheetml/2006/main">
  <authors>
    <author>Vladica</author>
  </authors>
  <commentList>
    <comment ref="L33" authorId="0">
      <text>
        <r>
          <rPr>
            <b/>
            <sz val="9"/>
            <color indexed="81"/>
            <rFont val="Tahoma"/>
            <family val="2"/>
          </rPr>
          <t>b</t>
        </r>
      </text>
    </comment>
    <comment ref="K35" authorId="0">
      <text>
        <r>
          <rPr>
            <b/>
            <sz val="9"/>
            <color indexed="81"/>
            <rFont val="Tahoma"/>
            <family val="2"/>
          </rPr>
          <t>b</t>
        </r>
      </text>
    </comment>
    <comment ref="O35" authorId="0">
      <text>
        <r>
          <rPr>
            <b/>
            <sz val="9"/>
            <color indexed="81"/>
            <rFont val="Tahoma"/>
            <family val="2"/>
          </rPr>
          <t>p</t>
        </r>
      </text>
    </comment>
  </commentList>
</comments>
</file>

<file path=xl/comments6.xml><?xml version="1.0" encoding="utf-8"?>
<comments xmlns="http://schemas.openxmlformats.org/spreadsheetml/2006/main">
  <authors>
    <author>Vladica</author>
  </authors>
  <commentList>
    <comment ref="B23" authorId="0">
      <text>
        <r>
          <rPr>
            <b/>
            <sz val="9"/>
            <color indexed="81"/>
            <rFont val="Tahoma"/>
            <family val="2"/>
          </rPr>
          <t>e</t>
        </r>
      </text>
    </comment>
    <comment ref="C23" authorId="0">
      <text>
        <r>
          <rPr>
            <b/>
            <sz val="9"/>
            <color indexed="81"/>
            <rFont val="Tahoma"/>
            <family val="2"/>
          </rPr>
          <t>e</t>
        </r>
      </text>
    </comment>
    <comment ref="D23" authorId="0">
      <text>
        <r>
          <rPr>
            <b/>
            <sz val="9"/>
            <color indexed="81"/>
            <rFont val="Tahoma"/>
            <family val="2"/>
          </rPr>
          <t>e</t>
        </r>
      </text>
    </comment>
    <comment ref="E23" authorId="0">
      <text>
        <r>
          <rPr>
            <b/>
            <sz val="9"/>
            <color indexed="81"/>
            <rFont val="Tahoma"/>
            <family val="2"/>
          </rPr>
          <t>e</t>
        </r>
      </text>
    </comment>
    <comment ref="F23" authorId="0">
      <text>
        <r>
          <rPr>
            <b/>
            <sz val="9"/>
            <color indexed="81"/>
            <rFont val="Tahoma"/>
            <family val="2"/>
          </rPr>
          <t>e</t>
        </r>
      </text>
    </comment>
    <comment ref="G23" authorId="0">
      <text>
        <r>
          <rPr>
            <b/>
            <sz val="9"/>
            <color indexed="81"/>
            <rFont val="Tahoma"/>
            <family val="2"/>
          </rPr>
          <t>e</t>
        </r>
      </text>
    </comment>
    <comment ref="H23" authorId="0">
      <text>
        <r>
          <rPr>
            <b/>
            <sz val="9"/>
            <color indexed="81"/>
            <rFont val="Tahoma"/>
            <family val="2"/>
          </rPr>
          <t>e</t>
        </r>
      </text>
    </comment>
    <comment ref="I23" authorId="0">
      <text>
        <r>
          <rPr>
            <b/>
            <sz val="9"/>
            <color indexed="81"/>
            <rFont val="Tahoma"/>
            <family val="2"/>
          </rPr>
          <t>e</t>
        </r>
      </text>
    </comment>
    <comment ref="J23" authorId="0">
      <text>
        <r>
          <rPr>
            <b/>
            <sz val="9"/>
            <color indexed="81"/>
            <rFont val="Tahoma"/>
            <family val="2"/>
          </rPr>
          <t>e</t>
        </r>
      </text>
    </comment>
    <comment ref="K23" authorId="0">
      <text>
        <r>
          <rPr>
            <b/>
            <sz val="9"/>
            <color indexed="81"/>
            <rFont val="Tahoma"/>
            <family val="2"/>
          </rPr>
          <t>e</t>
        </r>
      </text>
    </comment>
    <comment ref="L23" authorId="0">
      <text>
        <r>
          <rPr>
            <b/>
            <sz val="9"/>
            <color indexed="81"/>
            <rFont val="Tahoma"/>
            <family val="2"/>
          </rPr>
          <t>e</t>
        </r>
      </text>
    </comment>
    <comment ref="M23" authorId="0">
      <text>
        <r>
          <rPr>
            <b/>
            <sz val="9"/>
            <color indexed="81"/>
            <rFont val="Tahoma"/>
            <family val="2"/>
          </rPr>
          <t>e</t>
        </r>
      </text>
    </comment>
    <comment ref="N23" authorId="0">
      <text>
        <r>
          <rPr>
            <b/>
            <sz val="9"/>
            <color indexed="81"/>
            <rFont val="Tahoma"/>
            <family val="2"/>
          </rPr>
          <t>e</t>
        </r>
      </text>
    </comment>
    <comment ref="I24" authorId="0">
      <text>
        <r>
          <rPr>
            <b/>
            <sz val="9"/>
            <color indexed="81"/>
            <rFont val="Tahoma"/>
            <family val="2"/>
          </rPr>
          <t>e</t>
        </r>
      </text>
    </comment>
    <comment ref="J24" authorId="0">
      <text>
        <r>
          <rPr>
            <b/>
            <sz val="9"/>
            <color indexed="81"/>
            <rFont val="Tahoma"/>
            <family val="2"/>
          </rPr>
          <t>e</t>
        </r>
      </text>
    </comment>
    <comment ref="K24" authorId="0">
      <text>
        <r>
          <rPr>
            <b/>
            <sz val="9"/>
            <color indexed="81"/>
            <rFont val="Tahoma"/>
            <family val="2"/>
          </rPr>
          <t>e</t>
        </r>
      </text>
    </comment>
    <comment ref="B34" authorId="0">
      <text>
        <r>
          <rPr>
            <b/>
            <sz val="9"/>
            <color indexed="81"/>
            <rFont val="Tahoma"/>
            <family val="2"/>
          </rPr>
          <t>e</t>
        </r>
      </text>
    </comment>
    <comment ref="C34" authorId="0">
      <text>
        <r>
          <rPr>
            <b/>
            <sz val="9"/>
            <color indexed="81"/>
            <rFont val="Tahoma"/>
            <family val="2"/>
          </rPr>
          <t>e</t>
        </r>
      </text>
    </comment>
    <comment ref="D34" authorId="0">
      <text>
        <r>
          <rPr>
            <b/>
            <sz val="9"/>
            <color indexed="81"/>
            <rFont val="Tahoma"/>
            <family val="2"/>
          </rPr>
          <t>e</t>
        </r>
      </text>
    </comment>
    <comment ref="E34" authorId="0">
      <text>
        <r>
          <rPr>
            <b/>
            <sz val="9"/>
            <color indexed="81"/>
            <rFont val="Tahoma"/>
            <family val="2"/>
          </rPr>
          <t>e</t>
        </r>
      </text>
    </comment>
    <comment ref="F34" authorId="0">
      <text>
        <r>
          <rPr>
            <b/>
            <sz val="9"/>
            <color indexed="81"/>
            <rFont val="Tahoma"/>
            <family val="2"/>
          </rPr>
          <t>e</t>
        </r>
      </text>
    </comment>
    <comment ref="G34" authorId="0">
      <text>
        <r>
          <rPr>
            <b/>
            <sz val="9"/>
            <color indexed="81"/>
            <rFont val="Tahoma"/>
            <family val="2"/>
          </rPr>
          <t>e</t>
        </r>
      </text>
    </comment>
    <comment ref="H34" authorId="0">
      <text>
        <r>
          <rPr>
            <b/>
            <sz val="9"/>
            <color indexed="81"/>
            <rFont val="Tahoma"/>
            <family val="2"/>
          </rPr>
          <t>e</t>
        </r>
      </text>
    </comment>
    <comment ref="I34" authorId="0">
      <text>
        <r>
          <rPr>
            <b/>
            <sz val="9"/>
            <color indexed="81"/>
            <rFont val="Tahoma"/>
            <family val="2"/>
          </rPr>
          <t>e</t>
        </r>
      </text>
    </comment>
    <comment ref="J34" authorId="0">
      <text>
        <r>
          <rPr>
            <b/>
            <sz val="9"/>
            <color indexed="81"/>
            <rFont val="Tahoma"/>
            <family val="2"/>
          </rPr>
          <t>e</t>
        </r>
      </text>
    </comment>
    <comment ref="K34" authorId="0">
      <text>
        <r>
          <rPr>
            <b/>
            <sz val="9"/>
            <color indexed="81"/>
            <rFont val="Tahoma"/>
            <family val="2"/>
          </rPr>
          <t>e</t>
        </r>
      </text>
    </comment>
    <comment ref="L34" authorId="0">
      <text>
        <r>
          <rPr>
            <b/>
            <sz val="9"/>
            <color indexed="81"/>
            <rFont val="Tahoma"/>
            <family val="2"/>
          </rPr>
          <t>e</t>
        </r>
      </text>
    </comment>
    <comment ref="M34" authorId="0">
      <text>
        <r>
          <rPr>
            <b/>
            <sz val="9"/>
            <color indexed="81"/>
            <rFont val="Tahoma"/>
            <family val="2"/>
          </rPr>
          <t>e</t>
        </r>
      </text>
    </comment>
    <comment ref="N34" authorId="0">
      <text>
        <r>
          <rPr>
            <b/>
            <sz val="9"/>
            <color indexed="81"/>
            <rFont val="Tahoma"/>
            <family val="2"/>
          </rPr>
          <t>e</t>
        </r>
      </text>
    </comment>
    <comment ref="I35" authorId="0">
      <text>
        <r>
          <rPr>
            <b/>
            <sz val="9"/>
            <color indexed="81"/>
            <rFont val="Tahoma"/>
            <family val="2"/>
          </rPr>
          <t>e</t>
        </r>
      </text>
    </comment>
    <comment ref="J35" authorId="0">
      <text>
        <r>
          <rPr>
            <b/>
            <sz val="9"/>
            <color indexed="81"/>
            <rFont val="Tahoma"/>
            <family val="2"/>
          </rPr>
          <t>e</t>
        </r>
      </text>
    </comment>
    <comment ref="K35" authorId="0">
      <text>
        <r>
          <rPr>
            <b/>
            <sz val="9"/>
            <color indexed="81"/>
            <rFont val="Tahoma"/>
            <family val="2"/>
          </rPr>
          <t>e</t>
        </r>
      </text>
    </comment>
  </commentList>
</comments>
</file>

<file path=xl/comments60.xml><?xml version="1.0" encoding="utf-8"?>
<comments xmlns="http://schemas.openxmlformats.org/spreadsheetml/2006/main">
  <authors>
    <author>Vladica</author>
  </authors>
  <commentList>
    <comment ref="B23" authorId="0">
      <text>
        <r>
          <rPr>
            <b/>
            <sz val="9"/>
            <color indexed="81"/>
            <rFont val="Tahoma"/>
            <family val="2"/>
          </rPr>
          <t>e</t>
        </r>
      </text>
    </comment>
    <comment ref="C23" authorId="0">
      <text>
        <r>
          <rPr>
            <b/>
            <sz val="9"/>
            <color indexed="81"/>
            <rFont val="Tahoma"/>
            <family val="2"/>
          </rPr>
          <t>e</t>
        </r>
      </text>
    </comment>
    <comment ref="D23" authorId="0">
      <text>
        <r>
          <rPr>
            <b/>
            <sz val="9"/>
            <color indexed="81"/>
            <rFont val="Tahoma"/>
            <family val="2"/>
          </rPr>
          <t>e</t>
        </r>
      </text>
    </comment>
    <comment ref="E23" authorId="0">
      <text>
        <r>
          <rPr>
            <b/>
            <sz val="9"/>
            <color indexed="81"/>
            <rFont val="Tahoma"/>
            <family val="2"/>
          </rPr>
          <t>e</t>
        </r>
      </text>
    </comment>
    <comment ref="F23" authorId="0">
      <text>
        <r>
          <rPr>
            <b/>
            <sz val="9"/>
            <color indexed="81"/>
            <rFont val="Tahoma"/>
            <family val="2"/>
          </rPr>
          <t>e</t>
        </r>
      </text>
    </comment>
    <comment ref="G23" authorId="0">
      <text>
        <r>
          <rPr>
            <b/>
            <sz val="9"/>
            <color indexed="81"/>
            <rFont val="Tahoma"/>
            <family val="2"/>
          </rPr>
          <t>b</t>
        </r>
      </text>
    </comment>
    <comment ref="B33" authorId="0">
      <text>
        <r>
          <rPr>
            <b/>
            <sz val="9"/>
            <color indexed="81"/>
            <rFont val="Tahoma"/>
            <family val="2"/>
          </rPr>
          <t>e</t>
        </r>
      </text>
    </comment>
    <comment ref="C33" authorId="0">
      <text>
        <r>
          <rPr>
            <b/>
            <sz val="9"/>
            <color indexed="81"/>
            <rFont val="Tahoma"/>
            <family val="2"/>
          </rPr>
          <t>e</t>
        </r>
      </text>
    </comment>
    <comment ref="D33" authorId="0">
      <text>
        <r>
          <rPr>
            <b/>
            <sz val="9"/>
            <color indexed="81"/>
            <rFont val="Tahoma"/>
            <family val="2"/>
          </rPr>
          <t>e</t>
        </r>
      </text>
    </comment>
    <comment ref="E33" authorId="0">
      <text>
        <r>
          <rPr>
            <b/>
            <sz val="9"/>
            <color indexed="81"/>
            <rFont val="Tahoma"/>
            <family val="2"/>
          </rPr>
          <t>e</t>
        </r>
      </text>
    </comment>
    <comment ref="F33" authorId="0">
      <text>
        <r>
          <rPr>
            <b/>
            <sz val="9"/>
            <color indexed="81"/>
            <rFont val="Tahoma"/>
            <family val="2"/>
          </rPr>
          <t>e</t>
        </r>
      </text>
    </comment>
    <comment ref="G33" authorId="0">
      <text>
        <r>
          <rPr>
            <b/>
            <sz val="9"/>
            <color indexed="81"/>
            <rFont val="Tahoma"/>
            <family val="2"/>
          </rPr>
          <t>b</t>
        </r>
      </text>
    </comment>
    <comment ref="B43" authorId="0">
      <text>
        <r>
          <rPr>
            <b/>
            <sz val="9"/>
            <color indexed="81"/>
            <rFont val="Tahoma"/>
            <family val="2"/>
          </rPr>
          <t>e</t>
        </r>
      </text>
    </comment>
    <comment ref="C43" authorId="0">
      <text>
        <r>
          <rPr>
            <b/>
            <sz val="9"/>
            <color indexed="81"/>
            <rFont val="Tahoma"/>
            <family val="2"/>
          </rPr>
          <t>e</t>
        </r>
      </text>
    </comment>
    <comment ref="D43" authorId="0">
      <text>
        <r>
          <rPr>
            <b/>
            <sz val="9"/>
            <color indexed="81"/>
            <rFont val="Tahoma"/>
            <family val="2"/>
          </rPr>
          <t>e</t>
        </r>
      </text>
    </comment>
    <comment ref="E43" authorId="0">
      <text>
        <r>
          <rPr>
            <b/>
            <sz val="9"/>
            <color indexed="81"/>
            <rFont val="Tahoma"/>
            <family val="2"/>
          </rPr>
          <t>e</t>
        </r>
      </text>
    </comment>
    <comment ref="F43" authorId="0">
      <text>
        <r>
          <rPr>
            <b/>
            <sz val="9"/>
            <color indexed="81"/>
            <rFont val="Tahoma"/>
            <family val="2"/>
          </rPr>
          <t>e</t>
        </r>
      </text>
    </comment>
    <comment ref="G43" authorId="0">
      <text>
        <r>
          <rPr>
            <b/>
            <sz val="9"/>
            <color indexed="81"/>
            <rFont val="Tahoma"/>
            <family val="2"/>
          </rPr>
          <t>b</t>
        </r>
      </text>
    </comment>
    <comment ref="B53" authorId="0">
      <text>
        <r>
          <rPr>
            <b/>
            <sz val="9"/>
            <color indexed="81"/>
            <rFont val="Tahoma"/>
            <family val="2"/>
          </rPr>
          <t>e</t>
        </r>
      </text>
    </comment>
    <comment ref="C53" authorId="0">
      <text>
        <r>
          <rPr>
            <b/>
            <sz val="9"/>
            <color indexed="81"/>
            <rFont val="Tahoma"/>
            <family val="2"/>
          </rPr>
          <t>e</t>
        </r>
      </text>
    </comment>
    <comment ref="D53" authorId="0">
      <text>
        <r>
          <rPr>
            <b/>
            <sz val="9"/>
            <color indexed="81"/>
            <rFont val="Tahoma"/>
            <family val="2"/>
          </rPr>
          <t>e</t>
        </r>
      </text>
    </comment>
    <comment ref="E53" authorId="0">
      <text>
        <r>
          <rPr>
            <b/>
            <sz val="9"/>
            <color indexed="81"/>
            <rFont val="Tahoma"/>
            <family val="2"/>
          </rPr>
          <t>e</t>
        </r>
      </text>
    </comment>
    <comment ref="F53" authorId="0">
      <text>
        <r>
          <rPr>
            <b/>
            <sz val="9"/>
            <color indexed="81"/>
            <rFont val="Tahoma"/>
            <family val="2"/>
          </rPr>
          <t>e</t>
        </r>
      </text>
    </comment>
    <comment ref="G53" authorId="0">
      <text>
        <r>
          <rPr>
            <b/>
            <sz val="9"/>
            <color indexed="81"/>
            <rFont val="Tahoma"/>
            <family val="2"/>
          </rPr>
          <t>b</t>
        </r>
      </text>
    </comment>
    <comment ref="B63" authorId="0">
      <text>
        <r>
          <rPr>
            <b/>
            <sz val="9"/>
            <color indexed="81"/>
            <rFont val="Tahoma"/>
            <family val="2"/>
          </rPr>
          <t>e</t>
        </r>
      </text>
    </comment>
    <comment ref="C63" authorId="0">
      <text>
        <r>
          <rPr>
            <b/>
            <sz val="9"/>
            <color indexed="81"/>
            <rFont val="Tahoma"/>
            <family val="2"/>
          </rPr>
          <t>e</t>
        </r>
      </text>
    </comment>
    <comment ref="D63" authorId="0">
      <text>
        <r>
          <rPr>
            <b/>
            <sz val="9"/>
            <color indexed="81"/>
            <rFont val="Tahoma"/>
            <family val="2"/>
          </rPr>
          <t>e</t>
        </r>
      </text>
    </comment>
    <comment ref="E63" authorId="0">
      <text>
        <r>
          <rPr>
            <b/>
            <sz val="9"/>
            <color indexed="81"/>
            <rFont val="Tahoma"/>
            <family val="2"/>
          </rPr>
          <t>e</t>
        </r>
      </text>
    </comment>
    <comment ref="F63" authorId="0">
      <text>
        <r>
          <rPr>
            <b/>
            <sz val="9"/>
            <color indexed="81"/>
            <rFont val="Tahoma"/>
            <family val="2"/>
          </rPr>
          <t>e</t>
        </r>
      </text>
    </comment>
    <comment ref="G63" authorId="0">
      <text>
        <r>
          <rPr>
            <b/>
            <sz val="9"/>
            <color indexed="81"/>
            <rFont val="Tahoma"/>
            <family val="2"/>
          </rPr>
          <t>b</t>
        </r>
      </text>
    </comment>
    <comment ref="B73" authorId="0">
      <text>
        <r>
          <rPr>
            <b/>
            <sz val="9"/>
            <color indexed="81"/>
            <rFont val="Tahoma"/>
            <family val="2"/>
          </rPr>
          <t>e</t>
        </r>
      </text>
    </comment>
    <comment ref="C73" authorId="0">
      <text>
        <r>
          <rPr>
            <b/>
            <sz val="9"/>
            <color indexed="81"/>
            <rFont val="Tahoma"/>
            <family val="2"/>
          </rPr>
          <t>e</t>
        </r>
      </text>
    </comment>
    <comment ref="D73" authorId="0">
      <text>
        <r>
          <rPr>
            <b/>
            <sz val="9"/>
            <color indexed="81"/>
            <rFont val="Tahoma"/>
            <family val="2"/>
          </rPr>
          <t>e</t>
        </r>
      </text>
    </comment>
    <comment ref="E73" authorId="0">
      <text>
        <r>
          <rPr>
            <b/>
            <sz val="9"/>
            <color indexed="81"/>
            <rFont val="Tahoma"/>
            <family val="2"/>
          </rPr>
          <t>e</t>
        </r>
      </text>
    </comment>
    <comment ref="F73" authorId="0">
      <text>
        <r>
          <rPr>
            <b/>
            <sz val="9"/>
            <color indexed="81"/>
            <rFont val="Tahoma"/>
            <family val="2"/>
          </rPr>
          <t>e</t>
        </r>
      </text>
    </comment>
    <comment ref="G73" authorId="0">
      <text>
        <r>
          <rPr>
            <b/>
            <sz val="9"/>
            <color indexed="81"/>
            <rFont val="Tahoma"/>
            <family val="2"/>
          </rPr>
          <t>b</t>
        </r>
      </text>
    </comment>
    <comment ref="B83" authorId="0">
      <text>
        <r>
          <rPr>
            <b/>
            <sz val="9"/>
            <color indexed="81"/>
            <rFont val="Tahoma"/>
            <family val="2"/>
          </rPr>
          <t>e</t>
        </r>
      </text>
    </comment>
    <comment ref="C83" authorId="0">
      <text>
        <r>
          <rPr>
            <b/>
            <sz val="9"/>
            <color indexed="81"/>
            <rFont val="Tahoma"/>
            <family val="2"/>
          </rPr>
          <t>e</t>
        </r>
      </text>
    </comment>
    <comment ref="D83" authorId="0">
      <text>
        <r>
          <rPr>
            <b/>
            <sz val="9"/>
            <color indexed="81"/>
            <rFont val="Tahoma"/>
            <family val="2"/>
          </rPr>
          <t>e</t>
        </r>
      </text>
    </comment>
    <comment ref="E83" authorId="0">
      <text>
        <r>
          <rPr>
            <b/>
            <sz val="9"/>
            <color indexed="81"/>
            <rFont val="Tahoma"/>
            <family val="2"/>
          </rPr>
          <t>e</t>
        </r>
      </text>
    </comment>
    <comment ref="F83" authorId="0">
      <text>
        <r>
          <rPr>
            <b/>
            <sz val="9"/>
            <color indexed="81"/>
            <rFont val="Tahoma"/>
            <family val="2"/>
          </rPr>
          <t>e</t>
        </r>
      </text>
    </comment>
    <comment ref="G83" authorId="0">
      <text>
        <r>
          <rPr>
            <b/>
            <sz val="9"/>
            <color indexed="81"/>
            <rFont val="Tahoma"/>
            <family val="2"/>
          </rPr>
          <t>b</t>
        </r>
      </text>
    </comment>
  </commentList>
</comments>
</file>

<file path=xl/comments61.xml><?xml version="1.0" encoding="utf-8"?>
<comments xmlns="http://schemas.openxmlformats.org/spreadsheetml/2006/main">
  <authors>
    <author>Vladica</author>
  </authors>
  <commentList>
    <comment ref="J23" authorId="0">
      <text>
        <r>
          <rPr>
            <b/>
            <sz val="9"/>
            <color indexed="81"/>
            <rFont val="Tahoma"/>
            <family val="2"/>
          </rPr>
          <t>b</t>
        </r>
      </text>
    </comment>
    <comment ref="J24" authorId="0">
      <text>
        <r>
          <rPr>
            <b/>
            <sz val="9"/>
            <color indexed="81"/>
            <rFont val="Tahoma"/>
            <family val="2"/>
          </rPr>
          <t>b</t>
        </r>
      </text>
    </comment>
    <comment ref="J25" authorId="0">
      <text>
        <r>
          <rPr>
            <b/>
            <sz val="9"/>
            <color indexed="81"/>
            <rFont val="Tahoma"/>
            <family val="2"/>
          </rPr>
          <t>b</t>
        </r>
      </text>
    </comment>
    <comment ref="L33" authorId="0">
      <text>
        <r>
          <rPr>
            <b/>
            <sz val="9"/>
            <color indexed="81"/>
            <rFont val="Tahoma"/>
            <family val="2"/>
          </rPr>
          <t>b</t>
        </r>
      </text>
    </comment>
    <comment ref="L34" authorId="0">
      <text>
        <r>
          <rPr>
            <b/>
            <sz val="9"/>
            <color indexed="81"/>
            <rFont val="Tahoma"/>
            <family val="2"/>
          </rPr>
          <t>b</t>
        </r>
      </text>
    </comment>
    <comment ref="L35" authorId="0">
      <text>
        <r>
          <rPr>
            <b/>
            <sz val="9"/>
            <color indexed="81"/>
            <rFont val="Tahoma"/>
            <family val="2"/>
          </rPr>
          <t>b</t>
        </r>
      </text>
    </comment>
  </commentList>
</comments>
</file>

<file path=xl/comments62.xml><?xml version="1.0" encoding="utf-8"?>
<comments xmlns="http://schemas.openxmlformats.org/spreadsheetml/2006/main">
  <authors>
    <author>Vladica</author>
  </authors>
  <commentList>
    <comment ref="C18" authorId="0">
      <text>
        <r>
          <rPr>
            <b/>
            <sz val="9"/>
            <color indexed="81"/>
            <rFont val="Tahoma"/>
            <family val="2"/>
          </rPr>
          <t>1 global EU SDG indicator</t>
        </r>
      </text>
    </comment>
    <comment ref="C19" authorId="0">
      <text>
        <r>
          <rPr>
            <b/>
            <sz val="9"/>
            <color indexed="81"/>
            <rFont val="Tahoma"/>
            <family val="2"/>
          </rPr>
          <t>1 global EU SDG indicator</t>
        </r>
      </text>
    </comment>
    <comment ref="C20" authorId="0">
      <text>
        <r>
          <rPr>
            <b/>
            <sz val="9"/>
            <color indexed="81"/>
            <rFont val="Tahoma"/>
            <family val="2"/>
          </rPr>
          <t>3 global EU SDG indicators</t>
        </r>
      </text>
    </comment>
    <comment ref="C21" authorId="0">
      <text>
        <r>
          <rPr>
            <b/>
            <sz val="9"/>
            <color indexed="81"/>
            <rFont val="Tahoma"/>
            <family val="2"/>
          </rPr>
          <t>2 global EU SDG indicators</t>
        </r>
      </text>
    </comment>
  </commentList>
</comments>
</file>

<file path=xl/comments7.xml><?xml version="1.0" encoding="utf-8"?>
<comments xmlns="http://schemas.openxmlformats.org/spreadsheetml/2006/main">
  <authors>
    <author>Vladica</author>
  </authors>
  <commentList>
    <comment ref="J24" authorId="0">
      <text>
        <r>
          <rPr>
            <b/>
            <sz val="9"/>
            <color indexed="81"/>
            <rFont val="Tahoma"/>
            <family val="2"/>
          </rPr>
          <t>e</t>
        </r>
      </text>
    </comment>
    <comment ref="K24" authorId="0">
      <text>
        <r>
          <rPr>
            <b/>
            <sz val="9"/>
            <color indexed="81"/>
            <rFont val="Tahoma"/>
            <family val="2"/>
          </rPr>
          <t>e</t>
        </r>
      </text>
    </comment>
    <comment ref="L24" authorId="0">
      <text>
        <r>
          <rPr>
            <b/>
            <sz val="9"/>
            <color indexed="81"/>
            <rFont val="Tahoma"/>
            <family val="2"/>
          </rPr>
          <t>e</t>
        </r>
      </text>
    </comment>
  </commentList>
</comments>
</file>

<file path=xl/comments8.xml><?xml version="1.0" encoding="utf-8"?>
<comments xmlns="http://schemas.openxmlformats.org/spreadsheetml/2006/main">
  <authors>
    <author>Vladica</author>
  </authors>
  <commentList>
    <comment ref="G23" authorId="0">
      <text>
        <r>
          <rPr>
            <b/>
            <sz val="9"/>
            <color indexed="81"/>
            <rFont val="Tahoma"/>
            <family val="2"/>
          </rPr>
          <t>b</t>
        </r>
      </text>
    </comment>
    <comment ref="N23" authorId="0">
      <text>
        <r>
          <rPr>
            <b/>
            <sz val="9"/>
            <color indexed="81"/>
            <rFont val="Tahoma"/>
            <family val="2"/>
          </rPr>
          <t>b</t>
        </r>
      </text>
    </comment>
    <comment ref="L24" authorId="0">
      <text>
        <r>
          <rPr>
            <b/>
            <sz val="9"/>
            <color indexed="81"/>
            <rFont val="Tahoma"/>
            <family val="2"/>
          </rPr>
          <t>b</t>
        </r>
      </text>
    </comment>
    <comment ref="D25" authorId="0">
      <text>
        <r>
          <rPr>
            <b/>
            <sz val="9"/>
            <color indexed="81"/>
            <rFont val="Tahoma"/>
            <family val="2"/>
          </rPr>
          <t>b</t>
        </r>
      </text>
    </comment>
    <comment ref="E25" authorId="0">
      <text>
        <r>
          <rPr>
            <b/>
            <sz val="9"/>
            <color indexed="81"/>
            <rFont val="Tahoma"/>
            <family val="2"/>
          </rPr>
          <t>b</t>
        </r>
      </text>
    </comment>
    <comment ref="N25" authorId="0">
      <text>
        <r>
          <rPr>
            <b/>
            <sz val="9"/>
            <color indexed="81"/>
            <rFont val="Tahoma"/>
            <family val="2"/>
          </rPr>
          <t>b</t>
        </r>
      </text>
    </comment>
    <comment ref="G33" authorId="0">
      <text>
        <r>
          <rPr>
            <b/>
            <sz val="9"/>
            <color indexed="81"/>
            <rFont val="Tahoma"/>
            <family val="2"/>
          </rPr>
          <t>b</t>
        </r>
      </text>
    </comment>
    <comment ref="N33" authorId="0">
      <text>
        <r>
          <rPr>
            <b/>
            <sz val="9"/>
            <color indexed="81"/>
            <rFont val="Tahoma"/>
            <family val="2"/>
          </rPr>
          <t>b</t>
        </r>
      </text>
    </comment>
    <comment ref="L34" authorId="0">
      <text>
        <r>
          <rPr>
            <b/>
            <sz val="9"/>
            <color indexed="81"/>
            <rFont val="Tahoma"/>
            <family val="2"/>
          </rPr>
          <t>b</t>
        </r>
      </text>
    </comment>
    <comment ref="D35" authorId="0">
      <text>
        <r>
          <rPr>
            <b/>
            <sz val="9"/>
            <color indexed="81"/>
            <rFont val="Tahoma"/>
            <family val="2"/>
          </rPr>
          <t>b</t>
        </r>
      </text>
    </comment>
    <comment ref="E35" authorId="0">
      <text>
        <r>
          <rPr>
            <b/>
            <sz val="9"/>
            <color indexed="81"/>
            <rFont val="Tahoma"/>
            <family val="2"/>
          </rPr>
          <t>b</t>
        </r>
      </text>
    </comment>
    <comment ref="N35" authorId="0">
      <text>
        <r>
          <rPr>
            <b/>
            <sz val="9"/>
            <color indexed="81"/>
            <rFont val="Tahoma"/>
            <family val="2"/>
          </rPr>
          <t>b</t>
        </r>
      </text>
    </comment>
    <comment ref="G43" authorId="0">
      <text>
        <r>
          <rPr>
            <b/>
            <sz val="9"/>
            <color indexed="81"/>
            <rFont val="Tahoma"/>
            <family val="2"/>
          </rPr>
          <t>b</t>
        </r>
      </text>
    </comment>
    <comment ref="N43" authorId="0">
      <text>
        <r>
          <rPr>
            <b/>
            <sz val="9"/>
            <color indexed="81"/>
            <rFont val="Tahoma"/>
            <family val="2"/>
          </rPr>
          <t>b</t>
        </r>
      </text>
    </comment>
    <comment ref="L44" authorId="0">
      <text>
        <r>
          <rPr>
            <b/>
            <sz val="9"/>
            <color indexed="81"/>
            <rFont val="Tahoma"/>
            <family val="2"/>
          </rPr>
          <t>b</t>
        </r>
      </text>
    </comment>
    <comment ref="D45" authorId="0">
      <text>
        <r>
          <rPr>
            <b/>
            <sz val="9"/>
            <color indexed="81"/>
            <rFont val="Tahoma"/>
            <family val="2"/>
          </rPr>
          <t>b</t>
        </r>
      </text>
    </comment>
    <comment ref="E45" authorId="0">
      <text>
        <r>
          <rPr>
            <b/>
            <sz val="9"/>
            <color indexed="81"/>
            <rFont val="Tahoma"/>
            <family val="2"/>
          </rPr>
          <t>b</t>
        </r>
      </text>
    </comment>
    <comment ref="N45" authorId="0">
      <text>
        <r>
          <rPr>
            <b/>
            <sz val="9"/>
            <color indexed="81"/>
            <rFont val="Tahoma"/>
            <family val="2"/>
          </rPr>
          <t>b</t>
        </r>
      </text>
    </comment>
  </commentList>
</comments>
</file>

<file path=xl/comments9.xml><?xml version="1.0" encoding="utf-8"?>
<comments xmlns="http://schemas.openxmlformats.org/spreadsheetml/2006/main">
  <authors>
    <author>Vladica</author>
  </authors>
  <commentList>
    <comment ref="B23" authorId="0">
      <text>
        <r>
          <rPr>
            <b/>
            <sz val="9"/>
            <color indexed="81"/>
            <rFont val="Tahoma"/>
            <family val="2"/>
          </rPr>
          <t>e</t>
        </r>
      </text>
    </comment>
    <comment ref="C23" authorId="0">
      <text>
        <r>
          <rPr>
            <b/>
            <sz val="9"/>
            <color indexed="81"/>
            <rFont val="Tahoma"/>
            <family val="2"/>
          </rPr>
          <t>e</t>
        </r>
      </text>
    </comment>
    <comment ref="D23" authorId="0">
      <text>
        <r>
          <rPr>
            <b/>
            <sz val="9"/>
            <color indexed="81"/>
            <rFont val="Tahoma"/>
            <family val="2"/>
          </rPr>
          <t>e</t>
        </r>
      </text>
    </comment>
    <comment ref="E23" authorId="0">
      <text>
        <r>
          <rPr>
            <b/>
            <sz val="9"/>
            <color indexed="81"/>
            <rFont val="Tahoma"/>
            <family val="2"/>
          </rPr>
          <t>e</t>
        </r>
      </text>
    </comment>
    <comment ref="F23" authorId="0">
      <text>
        <r>
          <rPr>
            <b/>
            <sz val="9"/>
            <color indexed="81"/>
            <rFont val="Tahoma"/>
            <family val="2"/>
          </rPr>
          <t>e</t>
        </r>
      </text>
    </comment>
    <comment ref="G23" authorId="0">
      <text>
        <r>
          <rPr>
            <b/>
            <sz val="9"/>
            <color indexed="81"/>
            <rFont val="Tahoma"/>
            <family val="2"/>
          </rPr>
          <t>e</t>
        </r>
      </text>
    </comment>
    <comment ref="H23" authorId="0">
      <text>
        <r>
          <rPr>
            <b/>
            <sz val="9"/>
            <color indexed="81"/>
            <rFont val="Tahoma"/>
            <family val="2"/>
          </rPr>
          <t>e</t>
        </r>
      </text>
    </comment>
    <comment ref="L23" authorId="0">
      <text>
        <r>
          <rPr>
            <b/>
            <sz val="9"/>
            <color indexed="81"/>
            <rFont val="Tahoma"/>
            <family val="2"/>
          </rPr>
          <t>e</t>
        </r>
      </text>
    </comment>
    <comment ref="O25" authorId="0">
      <text>
        <r>
          <rPr>
            <b/>
            <sz val="9"/>
            <color indexed="81"/>
            <rFont val="Tahoma"/>
            <family val="2"/>
          </rPr>
          <t>b</t>
        </r>
      </text>
    </comment>
    <comment ref="B34" authorId="0">
      <text>
        <r>
          <rPr>
            <b/>
            <sz val="9"/>
            <color indexed="81"/>
            <rFont val="Tahoma"/>
            <family val="2"/>
          </rPr>
          <t>e</t>
        </r>
      </text>
    </comment>
    <comment ref="C34" authorId="0">
      <text>
        <r>
          <rPr>
            <b/>
            <sz val="9"/>
            <color indexed="81"/>
            <rFont val="Tahoma"/>
            <family val="2"/>
          </rPr>
          <t>e</t>
        </r>
      </text>
    </comment>
    <comment ref="D34" authorId="0">
      <text>
        <r>
          <rPr>
            <b/>
            <sz val="9"/>
            <color indexed="81"/>
            <rFont val="Tahoma"/>
            <family val="2"/>
          </rPr>
          <t>e</t>
        </r>
      </text>
    </comment>
    <comment ref="E34" authorId="0">
      <text>
        <r>
          <rPr>
            <b/>
            <sz val="9"/>
            <color indexed="81"/>
            <rFont val="Tahoma"/>
            <family val="2"/>
          </rPr>
          <t>e</t>
        </r>
      </text>
    </comment>
    <comment ref="F34" authorId="0">
      <text>
        <r>
          <rPr>
            <b/>
            <sz val="9"/>
            <color indexed="81"/>
            <rFont val="Tahoma"/>
            <family val="2"/>
          </rPr>
          <t>e</t>
        </r>
      </text>
    </comment>
    <comment ref="G34" authorId="0">
      <text>
        <r>
          <rPr>
            <b/>
            <sz val="9"/>
            <color indexed="81"/>
            <rFont val="Tahoma"/>
            <family val="2"/>
          </rPr>
          <t>e</t>
        </r>
      </text>
    </comment>
    <comment ref="H34" authorId="0">
      <text>
        <r>
          <rPr>
            <b/>
            <sz val="9"/>
            <color indexed="81"/>
            <rFont val="Tahoma"/>
            <family val="2"/>
          </rPr>
          <t>e</t>
        </r>
      </text>
    </comment>
    <comment ref="L34" authorId="0">
      <text>
        <r>
          <rPr>
            <b/>
            <sz val="9"/>
            <color indexed="81"/>
            <rFont val="Tahoma"/>
            <family val="2"/>
          </rPr>
          <t>e</t>
        </r>
      </text>
    </comment>
    <comment ref="O36" authorId="0">
      <text>
        <r>
          <rPr>
            <b/>
            <sz val="9"/>
            <color indexed="81"/>
            <rFont val="Tahoma"/>
            <family val="2"/>
          </rPr>
          <t>b</t>
        </r>
      </text>
    </comment>
    <comment ref="B45" authorId="0">
      <text>
        <r>
          <rPr>
            <b/>
            <sz val="9"/>
            <color indexed="81"/>
            <rFont val="Tahoma"/>
            <family val="2"/>
          </rPr>
          <t>e</t>
        </r>
      </text>
    </comment>
    <comment ref="C45" authorId="0">
      <text>
        <r>
          <rPr>
            <b/>
            <sz val="9"/>
            <color indexed="81"/>
            <rFont val="Tahoma"/>
            <family val="2"/>
          </rPr>
          <t>e</t>
        </r>
      </text>
    </comment>
    <comment ref="D45" authorId="0">
      <text>
        <r>
          <rPr>
            <b/>
            <sz val="9"/>
            <color indexed="81"/>
            <rFont val="Tahoma"/>
            <family val="2"/>
          </rPr>
          <t>e</t>
        </r>
      </text>
    </comment>
    <comment ref="E45" authorId="0">
      <text>
        <r>
          <rPr>
            <b/>
            <sz val="9"/>
            <color indexed="81"/>
            <rFont val="Tahoma"/>
            <family val="2"/>
          </rPr>
          <t>e</t>
        </r>
      </text>
    </comment>
    <comment ref="F45" authorId="0">
      <text>
        <r>
          <rPr>
            <b/>
            <sz val="9"/>
            <color indexed="81"/>
            <rFont val="Tahoma"/>
            <family val="2"/>
          </rPr>
          <t>e</t>
        </r>
      </text>
    </comment>
    <comment ref="G45" authorId="0">
      <text>
        <r>
          <rPr>
            <b/>
            <sz val="9"/>
            <color indexed="81"/>
            <rFont val="Tahoma"/>
            <family val="2"/>
          </rPr>
          <t>e</t>
        </r>
      </text>
    </comment>
    <comment ref="H45" authorId="0">
      <text>
        <r>
          <rPr>
            <b/>
            <sz val="9"/>
            <color indexed="81"/>
            <rFont val="Tahoma"/>
            <family val="2"/>
          </rPr>
          <t>e</t>
        </r>
      </text>
    </comment>
    <comment ref="L45" authorId="0">
      <text>
        <r>
          <rPr>
            <b/>
            <sz val="9"/>
            <color indexed="81"/>
            <rFont val="Tahoma"/>
            <family val="2"/>
          </rPr>
          <t>e</t>
        </r>
      </text>
    </comment>
    <comment ref="O47" authorId="0">
      <text>
        <r>
          <rPr>
            <b/>
            <sz val="9"/>
            <color indexed="81"/>
            <rFont val="Tahoma"/>
            <family val="2"/>
          </rPr>
          <t>b</t>
        </r>
      </text>
    </comment>
  </commentList>
</comments>
</file>

<file path=xl/sharedStrings.xml><?xml version="1.0" encoding="utf-8"?>
<sst xmlns="http://schemas.openxmlformats.org/spreadsheetml/2006/main" count="5081" uniqueCount="1004">
  <si>
    <t>1. NO POVERTY</t>
  </si>
  <si>
    <t>EU SDG indicator</t>
  </si>
  <si>
    <t>Name (label):</t>
  </si>
  <si>
    <t>Persons at risk of poverty or social exclusion</t>
  </si>
  <si>
    <t>Code:</t>
  </si>
  <si>
    <t>01_10</t>
  </si>
  <si>
    <t>Data (online):</t>
  </si>
  <si>
    <t>sdg_01_10</t>
  </si>
  <si>
    <t>Metadata (online):</t>
  </si>
  <si>
    <t>metadata</t>
  </si>
  <si>
    <t>Download:</t>
  </si>
  <si>
    <t>TSV format</t>
  </si>
  <si>
    <t>EU MONITORING INFO</t>
  </si>
  <si>
    <t>Trend:</t>
  </si>
  <si>
    <t>Less is good</t>
  </si>
  <si>
    <t>Target value:</t>
  </si>
  <si>
    <t>-15 million people, including at least 5 million children</t>
  </si>
  <si>
    <t>Target year:</t>
  </si>
  <si>
    <t>2030</t>
  </si>
  <si>
    <t>Persons at risk of poverty or social exclusion, 2014-2023 (Percentage)</t>
  </si>
  <si>
    <t>freq=Annual; age=Total</t>
  </si>
  <si>
    <t>European Union - 27 countries (from 2020)</t>
  </si>
  <si>
    <t>:</t>
  </si>
  <si>
    <t>Denmark</t>
  </si>
  <si>
    <t>Croatia</t>
  </si>
  <si>
    <t>Serbia</t>
  </si>
  <si>
    <t>Persons at risk of poverty or social exclusion, 2014-2023 (Thousand persons)</t>
  </si>
  <si>
    <t>freq=Annual; age=Less than 18 years</t>
  </si>
  <si>
    <t>Source: Eurostat</t>
  </si>
  <si>
    <t>Dataset: SDG_01_10,  Updated: 28/03/2025 11:00</t>
  </si>
  <si>
    <t>Special value:</t>
  </si>
  <si>
    <t>:=not available</t>
  </si>
  <si>
    <t>Available flags (in tables):</t>
  </si>
  <si>
    <t>b=break in time series</t>
  </si>
  <si>
    <t>be=break in time series, estimated</t>
  </si>
  <si>
    <t>Description:</t>
  </si>
  <si>
    <t>This indicator corresponds to the sum of persons who are: at risk of poverty after social transfers, severely materially deprived or living in households with very low work intensity. Persons are counted only once even if they are affected by more than one of these phenomena. • Persons are considered to be at risk of poverty after social transfers, if they have an equivalised disposable income below the risk-of-poverty threshold, which is set at 60 % of the national median equivalised disposable income. • Severely materially or socially deprived persons have living conditions severely constrained by a lack of resources, they experience at least 7 out of 13 following deprivations items: cannot afford i) to pay rent or utility bills, ii) keep home adequately warm, iii) face unexpected expenses, iv) eat meat, fish or a protein equivalent every second day, v) a week holiday away from home,  vi) have access to a car/van for personal use; vii) replace worn out furniture; viii) replace worn-out clothes with some new ones; ix) have two pairs of properly fitting shoes; x) spend a small amount of money each week on him/herself (“pocket money”); xi) have regular leisure activities; xii) get together with friends/family for a drink/meal at least once a month; and xiii) have an internet connection. • People living in households with very low work intensity are those aged 0-64 living in households where the adults (aged 18-64) work 20 % or less of their total work potential during the past year. In order to measure child poverty, the indicator is available for the age group 0-17.</t>
  </si>
  <si>
    <t>Persons at risk of monetary poverty after social transfers - EU-SILC and ECHP surveys</t>
  </si>
  <si>
    <t>01_20</t>
  </si>
  <si>
    <t>sdg_01_20</t>
  </si>
  <si>
    <t>-</t>
  </si>
  <si>
    <t>Persons at risk of monetary poverty after social transfers - EU-SILC and ECHP surveys, 2010-2023 (Percentage)</t>
  </si>
  <si>
    <t>freq=Annual; indic_il=At risk of poverty rate (cut-off point: 60% of median equivalised income after social transfers)</t>
  </si>
  <si>
    <t>sex=Total; age=Total</t>
  </si>
  <si>
    <t>Persons at risk of monetary poverty after social transfers - EU-SILC and ECHP surveys, 2010-2023 (Thousand persons)</t>
  </si>
  <si>
    <t>Dataset: SDG_01_20,  Updated: 28/03/2025 11:00</t>
  </si>
  <si>
    <t>e=estimated</t>
  </si>
  <si>
    <t>People at risk-of-poverty are persons with an equivalised disposable income below the risk-of-poverty threshold, which is set at 60 % of the national median equivalised disposable income (after social transfers). The indicator is part of the multidimensional poverty index.</t>
  </si>
  <si>
    <t>Severe material and social deprivation rate by age group and sex</t>
  </si>
  <si>
    <t>01_31</t>
  </si>
  <si>
    <t>sdg_01_31</t>
  </si>
  <si>
    <t>Severe material and social deprivation rate by age group and sex, 2015-2023 (Percentage)</t>
  </si>
  <si>
    <t>freq=Annual; age=Total; sex=Total</t>
  </si>
  <si>
    <t>Severe material and social deprivation rate by age group and sex, 2015-2023 (Thousand persons)</t>
  </si>
  <si>
    <t>freq=Annual; age=Less than 18 years; sex=Total</t>
  </si>
  <si>
    <t>Dataset: SDG_01_31,  Updated: 28/03/2025 11:00</t>
  </si>
  <si>
    <t>Severely materially or socially deprived persons have living conditions severely constrained by a lack of resources, they experience at least 7 out of 13 following deprivations items: cannot afford i) to pay rent or utility bills, ii) keep home adequately warm, iii) face unexpected expenses, iv) eat meat, fish or a protein equivalent every second day, v) a week holiday away from home, vi) have access to a car/van for personal use; vii) replace worn out furniture; viii) replace worn-out clothes with some new ones; ix) have two pairs of properly fitting shoes; x) spend a small amount of money each week on him/herself (“pocket money”); xi) have regular leisure activities; xii) get together with friends/family for a drink/meal at least once a month; and xiii) have an internet connection. The indicator is based on the EU-SILC (statistics on income, social inclusion and living conditions).</t>
  </si>
  <si>
    <t>Persons living in households with very low work intensity, by age group</t>
  </si>
  <si>
    <t>01_40</t>
  </si>
  <si>
    <t>sdg_01_40</t>
  </si>
  <si>
    <t>Persons living in households with very low work intensity, by age group, 2015-2023 (Percentage)</t>
  </si>
  <si>
    <t>freq=Annual; sex=Total; age=Less than 65 years</t>
  </si>
  <si>
    <t>Persons living in households with very low work intensity, by age group, 2015-2023 (Thousand)</t>
  </si>
  <si>
    <t>freq=Annual; sex=Total; age=Less than 18 years</t>
  </si>
  <si>
    <t>Dataset: SDG_01_40,  Updated: 28/03/2025 11:00</t>
  </si>
  <si>
    <t>People in the age of 0 to 64 years living in households where the adults worked a working time equal or less than 20 % of their total combined work-time potential during the previous year. 
s adults count people in the age of 18 to 64 years. Students aged 18 to 24 years; people who are retired according to their self-defined current economic status or who receive any pension (except survivor’s pension); and people in the age bracket 60 to 64 who are inactive and living in a household where the main income is pensions, are not taken into account.</t>
  </si>
  <si>
    <t>In work at-risk-of-poverty rate</t>
  </si>
  <si>
    <t>01_41</t>
  </si>
  <si>
    <t>sdg_01_41</t>
  </si>
  <si>
    <t>In work at-risk-of-poverty rate, 2010-2023 (Percentage)</t>
  </si>
  <si>
    <t>freq=Annual; wstatus=Employed persons; sex=Total; age=18 years or over</t>
  </si>
  <si>
    <t>Dataset: SDG_01_41,  Updated: 28/03/2025 11:00</t>
  </si>
  <si>
    <t>The indicator measures the share of persons who are employed and have an equivalised disposable income below the risk-of-poverty threshold, which is set at 60 % of the national median equivalised disposable income (after social transfers). For the purpose of this indicator, an individual is considered as being employed if he/she was employed for more than half of the reference year. The indicator is based on the EU-SILC (statistics on income, social inclusion and living conditions).</t>
  </si>
  <si>
    <t>Housing cost overburden rate by poverty status</t>
  </si>
  <si>
    <t>01_50</t>
  </si>
  <si>
    <t>sdg_01_50</t>
  </si>
  <si>
    <t>Housing cost overburden rate by poverty status, 2010-2023 (Percentage)</t>
  </si>
  <si>
    <t>freq=Annual; sex=Total; incgrp=Total; age=Total</t>
  </si>
  <si>
    <t>freq=Annual; sex=Total; incgrp=Below 60% of median equivalised income; age=Total</t>
  </si>
  <si>
    <t>freq=Annual; sex=Total; incgrp=Above 60% of median equivalised income; age=Total</t>
  </si>
  <si>
    <t>Dataset: SDG_01_50,  Updated: 28/03/2025 11:00</t>
  </si>
  <si>
    <t>The indicator measures the share of population living in households that spend 40 % or more of the household disposable income on housing ('net' of housing allowances). Housing costs include rental or mortgage interest payments but also the cost of utilities such as water, electricity, gas or heating.</t>
  </si>
  <si>
    <t>2. ZERO HUNGER</t>
  </si>
  <si>
    <t>Obesity rate by body mass index (BMI)</t>
  </si>
  <si>
    <t>02_10</t>
  </si>
  <si>
    <t>sdg_02_10</t>
  </si>
  <si>
    <t>Obesity rate by body mass index (BMI), 2014-2022 (Percentage)</t>
  </si>
  <si>
    <t>freq=Annual; bmi=Overweight</t>
  </si>
  <si>
    <t>freq=Annual; bmi=Pre-obese</t>
  </si>
  <si>
    <t>freq=Annual; bmi=Obese</t>
  </si>
  <si>
    <t>Dataset: SDG_02_10,  Updated: 01/10/2024 23:00</t>
  </si>
  <si>
    <t>The indicator measures the share of obese people based on their body mass index (BMI). BMI is defined as the weight in kilos divided by the square of the height in meters. People aged 18 years or over are considered obese with a BMI equal or greater than 30. Other categories are: underweight (BMI less than 18.5), normal weight (BMI between 18.5 and less than 25), and pre-obese (BMI between 25 and less than 30). The category overweight (BMI equal or greater than 25) combines the two categories pre-obese and obese.</t>
  </si>
  <si>
    <t>Agricultural real factor income per annual work unit (AWU)</t>
  </si>
  <si>
    <t>02_20</t>
  </si>
  <si>
    <t>sdg_02_20</t>
  </si>
  <si>
    <t>High is good</t>
  </si>
  <si>
    <t>Agricultural real factor income per annual work unit (AWU), 2010-2023 (Chain linked volumes, index 2015=100)</t>
  </si>
  <si>
    <t>freq=Annual; itm_newa=Real factor income in agriculture per annual work unit (chain linked volumes)</t>
  </si>
  <si>
    <t>Agricultural real factor income per annual work unit (AWU), 2010-2023 (Chain linked volumes (2015), euro per annual work unit (AWU))</t>
  </si>
  <si>
    <t>Dataset: SDG_02_20,  Updated: 13/03/2025 23:00</t>
  </si>
  <si>
    <t>&lt;span style="color: black;"&gt;Agricultural real factor income measures the income generated by farming, which is used to remunerate borrowed or rented factors of production (capital, wages and land rents) as well as own production factors (own labour, capital and land). Annual work units (AWUs) are defined as full-time equivalent employment (corresponding to the number of full-time equivalent jobs), which is calculated by dividing total hours worked by the average annual number of hours worked in full-time jobs within the economic territory. This can be interpreted as a measure of labour productivity in agriculture. The data stem from the Economic Accounts for Agriculture (EAA), which provide detailed information on agricultural sector income.</t>
  </si>
  <si>
    <t>Government support to agricultural research and development</t>
  </si>
  <si>
    <t>02_30</t>
  </si>
  <si>
    <t>sdg_02_30</t>
  </si>
  <si>
    <t>Government support to agricultural research and development, 2010-2023 (Million euro)</t>
  </si>
  <si>
    <t>freq=Annual; nabs07=Agriculture</t>
  </si>
  <si>
    <t>Government support to agricultural research and development, 2010-2023 (Euro per inhabitant)</t>
  </si>
  <si>
    <t>Source: Eurostat; Organisation for Economic Cooperation and Development (OECD)</t>
  </si>
  <si>
    <t>Dataset: SDG_02_30,  Updated: 30/01/2025 23:00</t>
  </si>
  <si>
    <t xml:space="preserve">The indicator refers to government budget allocations for research and development (GBARD) for agriculture. GBARD data measure government support for research and development (R&amp;D) activities, or, in other words, how much priority governments place on the public funding of R&amp;D.
BARD data are compiled using the guidelines laid out in the OECD’s Frascati Manual from 2015 and the European Business Statistics Methodological Manual for R&amp;D statistics of 2023. </t>
  </si>
  <si>
    <t>Area under organic farming</t>
  </si>
  <si>
    <t>02_40</t>
  </si>
  <si>
    <t>sdg_02_40</t>
  </si>
  <si>
    <t>25 % of utilised agricultural area</t>
  </si>
  <si>
    <t>Area under organic farming, 2010-2022 (Percentage of total utilised agricultural area)</t>
  </si>
  <si>
    <t>freq=Annual; crops=Utilised agricultural area excluding kitchen gardens</t>
  </si>
  <si>
    <t>agprdmet=Total fully converted and under conversion to organic farming</t>
  </si>
  <si>
    <t>Dataset: SDG_02_40,  Updated: 27/01/2025 23:00</t>
  </si>
  <si>
    <t>The indicator measures the share of total utilised agricultural area (UAA) occupied by organic farming (existing organically-farmed areas and areas in process of conversion). Farming is recognised to be organic if it complies with Council Regulation (EC) No 834/2007, which has set up a comprehensive framework for the organic production of crops and livestock and for the labelling, processing and marketing of organic products, as well as for governing imports of organic products into the EU. The detailed rules for the implementation of this Regulation are laid down in Commission Regulation (EC) No 889/2008.</t>
  </si>
  <si>
    <t>Use and risk of chemical pesticides</t>
  </si>
  <si>
    <t>02_53</t>
  </si>
  <si>
    <t>sdg_02_53</t>
  </si>
  <si>
    <t>-50 % of 2015-2017 average level</t>
  </si>
  <si>
    <t>Use and risk of chemical pesticides, 2011-2022 (Index, 2015-2017 average =100)</t>
  </si>
  <si>
    <t>freq=Annual; subst_cat=Pesticides - farm to fork strategy indicator 1 (all chemical active substances)</t>
  </si>
  <si>
    <t>Source: European Commission - Directorate-General for Health and Food Safety (SANTE)</t>
  </si>
  <si>
    <t>Dataset: SDG_02_53,  Updated: 05/08/2024 23:00</t>
  </si>
  <si>
    <t>The indicator monitors the trends in the use and risk of chemical pesticides in the EU and its Member States. The use of pesticides entails risks and impacts on human health and the environment. The indicator is based on the quantities of chemical active substances contained in the pesticides which are placed on the market (sold), and therefore used, in each Member State, and the hazard properties of these active substances. The data are presented as an index relative to the average results for the period 2015 to 2017.</t>
  </si>
  <si>
    <t>Ammonia emissions from agriculture</t>
  </si>
  <si>
    <t>02_60</t>
  </si>
  <si>
    <t>sdg_02_60</t>
  </si>
  <si>
    <t>Ammonia emissions from agriculture, 2010-2022 (Tonne)</t>
  </si>
  <si>
    <t>freq=Annual</t>
  </si>
  <si>
    <t>Ammonia emissions from agriculture, 2010-2022 (Kilograms per hectare)</t>
  </si>
  <si>
    <t>Source: European Environment Agency (EEA)</t>
  </si>
  <si>
    <t>Dataset: SDG_02_60,  Updated: 27/03/2025 23:00</t>
  </si>
  <si>
    <t>This indicator measures ammonia (NH3) emissions as a result of agricultural production. These emissions result from inorganic nitrogen fertilisers and animal manure applied to soil, as well as urine and dung deposited by grazing animals. Data for this indicator come from the EU inventory on air pollution compiled by the European Environment Agency (EEA) under the Convention on Long-range Transboundary Air Pollution (LRTAP) and are fully consistent with national air pollution inventories compiled by EU Member States. Data on the utilised agricultural area (UAA) stem from Eurostat’s annual crop statistics. The definition of this indicator is based on the common agricultural policy (CAP) indicator C45 Emissions from agriculture.</t>
  </si>
  <si>
    <t>3. GOOD HEALTH AND WELL-BEING</t>
  </si>
  <si>
    <t>Healthy life years at birth by sex</t>
  </si>
  <si>
    <t>03_11</t>
  </si>
  <si>
    <t>sdg_03_11</t>
  </si>
  <si>
    <t>Healthy life years at birth by sex, 2010-2022 (Year)</t>
  </si>
  <si>
    <t>freq=Annual; sex=Total; indic_he=Healthy life years in absolute value at birth</t>
  </si>
  <si>
    <t>freq=Annual; sex=Males; indic_he=Healthy life years in absolute value at birth</t>
  </si>
  <si>
    <t>freq=Annual; sex=Females; indic_he=Healthy life years in absolute value at birth</t>
  </si>
  <si>
    <t>Dataset: SDG_03_11,  Updated: 11/06/2024 23:00</t>
  </si>
  <si>
    <t>The indicator of healthy life years (HLY) measures the number of remaining years that a person of specific age is expected to live without any severe or moderate health problems. The notion of health problem for Eurostat's HLY is reflecting a disability dimension and is based on a self-perceived question which aims to measure the extent of any limitations, for at least six months, because of a health problem that may have affected respondents as regards activities they usually do (the so-called GALI - Global Activity Limitation Instrument foreseen in the annual EU-SILC survey). The indicator is therefore also called disability-free life expectancy (DFLE). So, HLY is a composite indicator that combines mortality data with health status data. HLY also monitor health as a productive or economic factor. An increase in healthy life years is one of the main goals for European health policy. And it would not only improve the situation of individuals but also result in lower levels of public health care expenditure. If healthy life years are increasing more rapidly than life expectancy, it means that people are living more years in better health. Please note that a revision took place in March 2012 and the whole series 2004-2010 were recalculated taking into account: i. the use of the age at interview for the GALI prevalences instead of the age of the income period (as it is traditionally done for many income and living indicators); differences with the previous calculations on outcomes and trends are minimal ii. the latest versions of the EU-SILC and Mortality data</t>
  </si>
  <si>
    <t>Share of people with good or very good perceived health by sex</t>
  </si>
  <si>
    <t>03_20</t>
  </si>
  <si>
    <t>sdg_03_20</t>
  </si>
  <si>
    <t>Share of people with good or very good perceived health by sex, 2010-2023 (Percentage)</t>
  </si>
  <si>
    <t>freq=Annual; quantile=Total; age=16 years or over; sex=Total; levels=Very good or good</t>
  </si>
  <si>
    <t>freq=Annual; quantile=Total; age=16 years or over; sex=Males; levels=Very good or good</t>
  </si>
  <si>
    <t>freq=Annual; quantile=Total; age=16 years or over; sex=Females; levels=Very good or good</t>
  </si>
  <si>
    <t>Dataset: SDG_03_20,  Updated: 28/03/2025 11:00</t>
  </si>
  <si>
    <t>The indicator is a subjective measure on how people judge their health in general on a scale from "very good" to "very bad". It is expressed as the share of the population aged 16 or over perceiving itself to be in "good" or "very good" health. The data stem from the EU Statistics on Income and Living Conditions (EU SILC). Indicators of perceived general health have been found to be a good predictor of people’s future health care use and mortality.</t>
  </si>
  <si>
    <t>Smoking prevalence by sex</t>
  </si>
  <si>
    <t>03_30</t>
  </si>
  <si>
    <t>sdg_03_30</t>
  </si>
  <si>
    <t>Smoking prevalence by sex, 2012-2023 (Percentage of total population)</t>
  </si>
  <si>
    <t>freq=Annual; age=15 years or over; sex=Total</t>
  </si>
  <si>
    <t>freq=Annual; age=15 years or over; sex=Males</t>
  </si>
  <si>
    <t>freq=Annual; age=15 years or over; sex=Females</t>
  </si>
  <si>
    <t>Dataset: SDG_03_30,  Updated: 13/03/2025 23:00</t>
  </si>
  <si>
    <t>The indicator measures the share of the population aged 15 years and over who report that they currently smoke boxed cigarettes, cigars, cigarillos or a pipe. The data does not include use of other tobacco products such as electronic cigarettes and snuff. The data are collected through a Eurobarometer survey and are based on self-reports during face-to-face interviews in people’s homes.</t>
  </si>
  <si>
    <t>Standardised preventable and treatable mortality</t>
  </si>
  <si>
    <t>03_42</t>
  </si>
  <si>
    <t>sdg_03_42</t>
  </si>
  <si>
    <t>Standardised preventable and treatable mortality, 2011-2022 (Rate)</t>
  </si>
  <si>
    <t>freq=Annual; mortalit=Total; sex=Total; icd10=Total</t>
  </si>
  <si>
    <t>freq=Annual; mortalit=Preventable mortality; sex=Total; icd10=Total</t>
  </si>
  <si>
    <t>freq=Annual; mortalit=Treatable mortality; sex=Total; icd10=Total</t>
  </si>
  <si>
    <t>Dataset: SDG_03_42,  Updated: 21/03/2025 11:00</t>
  </si>
  <si>
    <t>Avoidable mortality covers both preventable and treatable causes of mortality. Preventable mortality refers to mortality that can mainly be avoided through effective public health and primary prevention interventions (i.e. before the onset of diseases/injuries, to reduce incidence). Treatable mortality can mainly be avoided through timely and effective health care interventions, including secondary prevention and treatment (after the onset of diseases to reduce case-fatality). The total avoidable mortality includes a number of infectious diseases, several types of cancers, endocrine and metabolic diseases, as well as some diseases of the nervous, circulatory, respiratory, digestive, genitourinary systems, some diseases related to pregnancy, childbirth and the perinatal period, a number of congenital malformations, adverse effects of medical and surgical care, a list of injuries and alcohol and drug related disorders. The data are presented as standardised death rates, meaning they are adjusted to a standard age distribution in order to measure death rates independently of different age structures of populations. This approach improves comparability over time and between countries. The standardised death rates used here are calculated on the basis of the standard European population.</t>
  </si>
  <si>
    <t>Self-reported unmet need for medical examination and care by sex</t>
  </si>
  <si>
    <t>03_60</t>
  </si>
  <si>
    <t>sdg_03_60</t>
  </si>
  <si>
    <t>Self-reported unmet need for medical examination and care by sex, 2010-2023 (Percentage)</t>
  </si>
  <si>
    <t>freq=Annual; age=16 years or over; sex=Total; reason=Too expensive or too far to travel or waiting list; quantile=Total</t>
  </si>
  <si>
    <t>freq=Annual; age=16 years or over; sex=Males; reason=Too expensive or too far to travel or waiting list; quantile=Total</t>
  </si>
  <si>
    <t>freq=Annual; age=16 years or over; sex=Females; reason=Too expensive or too far to travel or waiting list; quantile=Total</t>
  </si>
  <si>
    <t>Dataset: SDG_03_60,  Updated: 28/03/2025 11:00</t>
  </si>
  <si>
    <t>The indicator measures the share of the population aged 16 and over reporting unmet needs for medical care due to one of the following reasons: ‘Financial reasons’, ‘Waiting list’ and ‘Too far to travel’ (all three categories are cumulated). Self-reported unmet needs concern a person’s own assessment of whether he or she needed medical examination or treatment (dental care excluded), but did not have it or did not seek it. The data stem from the EU Statistics on Income and Living Conditions (EU SILC). Note on the interpretation: The indicator is derived from self-reported data so it is, to a certain extent, affected by respondents’ subjective perception as well as by their social and cultural background. Another factor playing a role is the different organisation of health care services, be that nationally or locally. All these factors should be taken into account when analysing the data and interpreting the results.</t>
  </si>
  <si>
    <t>Consumption of antibiotics in the community and hospital sectors - defined daily doses (DDD) per day</t>
  </si>
  <si>
    <t>03_70</t>
  </si>
  <si>
    <t>sdg_03_70</t>
  </si>
  <si>
    <t>-20 % of 2019 level</t>
  </si>
  <si>
    <t>Consumption of antibiotics in the community and hospital sectors - defined daily doses (DDD) per day, 2013-2023 (Per thousand inhabitants)</t>
  </si>
  <si>
    <t>Dataset: SDG_03_70,  Updated: 26/02/2025 23:00</t>
  </si>
  <si>
    <t>This indicator measures the total antimicrobial consumption (AMC) in the community and hospital sector. AMC is expressed as the number of defined daily doses (DDD) per 1 000 inhabitants per day. The data refer to the Anatomical Therapeutic Chemical (ATC) classification code J01 ‘Antibacterials for systemic use’. The data for the EU aggregate are presented as population-weighted mean and include imputations and adjustments.</t>
  </si>
  <si>
    <t>4. QUALITY EDUCATION</t>
  </si>
  <si>
    <t>Early leavers from education and training by sex</t>
  </si>
  <si>
    <t>04_10</t>
  </si>
  <si>
    <t>sdg_04_10</t>
  </si>
  <si>
    <t>9 % of population aged 18 to 24</t>
  </si>
  <si>
    <t>Early leavers from education and training by sex, 2010-2023 (Percentage)</t>
  </si>
  <si>
    <t>freq=Annual; wstatus=Population; age=From 18 to 24 years; sex=Total</t>
  </si>
  <si>
    <t>freq=Annual; wstatus=Population; age=From 18 to 24 years; sex=Males</t>
  </si>
  <si>
    <t>freq=Annual; wstatus=Population; age=From 18 to 24 years; sex=Females</t>
  </si>
  <si>
    <t>Dataset: SDG_04_10,  Updated: 12/12/2024 23:00</t>
  </si>
  <si>
    <t>bu=break in time series, low reliability</t>
  </si>
  <si>
    <t>u=low reliability</t>
  </si>
  <si>
    <t>The indicator measures the share of the population aged 18 to 24 with at most lower secondary education who were not involved in any education or training during the four weeks preceding the survey. Lower secondary education refers to ISCED (International Standard Classification of Education) 2011 level 0-2 for data from 2014 onwards and to ISCED 1997 level 0-3C short for data up to 2013. Data stem from the EU Labour Force Survey (EU-LFS).</t>
  </si>
  <si>
    <t>Tertiary educational attainment by sex</t>
  </si>
  <si>
    <t>04_20</t>
  </si>
  <si>
    <t>sdg_04_20</t>
  </si>
  <si>
    <t>45 % of population aged 25 to 34</t>
  </si>
  <si>
    <t>Tertiary educational attainment by sex, 2010-2023 (Percentage)</t>
  </si>
  <si>
    <t>freq=Annual; sex=Total; age=From 25 to 34 years; isced11=Tertiary education (levels 5-8)</t>
  </si>
  <si>
    <t>freq=Annual; sex=Males; age=From 25 to 34 years; isced11=Tertiary education (levels 5-8)</t>
  </si>
  <si>
    <t>freq=Annual; sex=Females; age=From 25 to 34 years; isced11=Tertiary education (levels 5-8)</t>
  </si>
  <si>
    <t>Dataset: SDG_04_20,  Updated: 12/12/2024 23:00</t>
  </si>
  <si>
    <t>The indicator measures the share of the population aged 25-34 who have successfully completed tertiary studies (e.g. university, higher technical institution, etc.). This educational attainment refers to ISCED (International Standard Classification of Education) 2011 level 5-8 for data from 2014 onwards and to ISCED 1997 level 5-6 for data up to 2013. The indicator is based on the EU Labour Force Survey (EU-LFS).</t>
  </si>
  <si>
    <t>Participation in early childhood education by sex (children aged 3 and over)</t>
  </si>
  <si>
    <t>04_31</t>
  </si>
  <si>
    <t>sdg_04_31</t>
  </si>
  <si>
    <t>96 % of children aged 3 and over</t>
  </si>
  <si>
    <t>Participation in early childhood education by sex (children aged 3 and over), 2013-2022 (Percentage)</t>
  </si>
  <si>
    <t>freq=Annual; sex=Total</t>
  </si>
  <si>
    <t>freq=Annual; sex=Males</t>
  </si>
  <si>
    <t>freq=Annual; sex=Females</t>
  </si>
  <si>
    <t>Dataset: SDG_04_31,  Updated: 05/03/2025 23:00</t>
  </si>
  <si>
    <t>d=definition differs (see metadata)</t>
  </si>
  <si>
    <t>The indicator measures the share of the children between the age of three and the starting age of compulsory primary education who participated in early childhood education and care (ECEC) which can be classified as ISCED level 0 according to the International Standard Classification for Education (ISCED 2011). In order for ECEC programmes to be classified as ISCED level 0, they must be intentionally designed to support a child’s cognitive, physical and socio-emotional development. The starting age of compulsory primary education varies across countries. The participation of children in programmes which are not intentionally designed to support child development (such as childcare-only programmes) is not included in this indicator.</t>
  </si>
  <si>
    <t>Low achieving 15-year-olds in reading, mathematics or science</t>
  </si>
  <si>
    <t>04_40</t>
  </si>
  <si>
    <t>sdg_04_40</t>
  </si>
  <si>
    <t>15 % of 15-year-old students</t>
  </si>
  <si>
    <t>Low achieving 15-year-olds in reading, mathematics or science, 2012-2022 (Percentage)</t>
  </si>
  <si>
    <t>freq=Annual; field=Reading; sex=Total</t>
  </si>
  <si>
    <t>freq=Annual; field=Mathematics; sex=Total</t>
  </si>
  <si>
    <t>freq=Annual; field=Science; sex=Total</t>
  </si>
  <si>
    <t>Source: Organisation for Economic Co-operation and Development (OECD)</t>
  </si>
  <si>
    <t>Dataset: SDG_04_40,  Updated: 03/01/2024 23:00</t>
  </si>
  <si>
    <t>The indicator measures the share of 15-year-old students failing to reach level 2 (‘basic skills level’) on the PISA scale for the three core school subjects of reading, mathematics and science. The data stem from the Programme for International Student Assessment (PISA), a triennial international survey which aims to evaluate education systems by testing the skills and knowledge of 15-year-old students.</t>
  </si>
  <si>
    <t>Adult participation in learning in the past four weeks by sex</t>
  </si>
  <si>
    <t>04_60</t>
  </si>
  <si>
    <t>sdg_04_60</t>
  </si>
  <si>
    <t>Adult participation in learning in the past four weeks by sex, 2010-2023 (Percentage)</t>
  </si>
  <si>
    <t>freq=Annual; age=From 25 to 64 years; sex=Total</t>
  </si>
  <si>
    <t>freq=Annual; age=From 25 to 64 years; sex=Males</t>
  </si>
  <si>
    <t>freq=Annual; age=From 25 to 64 years; sex=Females</t>
  </si>
  <si>
    <t>Dataset: SDG_04_60,  Updated: 12/12/2024 23:00</t>
  </si>
  <si>
    <t>The indicator measures the share of people aged 25 to 64 who stated that they received formal or non-formal education and training in the four weeks preceding the survey (numerator). The denominator consists of the total population of the same age group, excluding those who did not answer to the question 'participation in education and training'. Adult learning covers both general and vocational formal and non-formal learning activities. Adult learning usually refers to learning activities after the end of initial education. Data stem from the EU Labour Force Survey (EU-LFS).</t>
  </si>
  <si>
    <t>Share of individuals having at least basic digital skills, by sex</t>
  </si>
  <si>
    <t>04_70</t>
  </si>
  <si>
    <t>sdg_04_70</t>
  </si>
  <si>
    <t>Share of individuals having at least basic digital skills, by sex, 2021-2023 (Percentage of individuals)</t>
  </si>
  <si>
    <t>freq=Annual; ind_type=All individuals</t>
  </si>
  <si>
    <t>indic_is=Individuals with basic or above basic overall digital skills (all five component indicators are at basic or above basic level)</t>
  </si>
  <si>
    <t>freq=Annual; ind_type=Males, 16 to 74 years old</t>
  </si>
  <si>
    <t>freq=Annual; ind_type=Females, 16 to 74 years old</t>
  </si>
  <si>
    <t>Dataset: SDG_04_70,  Updated: 17/12/2024 11:00</t>
  </si>
  <si>
    <t>This indicator measures the share of people aged 16 to 74 who have at least basic digital skills. It is a composite indicator based on selected activities performed by individuals on the internet in specific areas: information and data literacy, communication and collaboration, digital content creation, safety and problem solving. The indicator assesses digital skills classified into six levels, of which the two highest constitute the basic or above basic level of digital skills. The indicator is based on data from the EU survey on the use of ICT in households and by individuals.</t>
  </si>
  <si>
    <t>5. GENDER EQUALITY</t>
  </si>
  <si>
    <t>Physical and sexual violence to women by age group (2012 data)</t>
  </si>
  <si>
    <t>05_10</t>
  </si>
  <si>
    <t>sdg_05_10</t>
  </si>
  <si>
    <t>Physical and sexual violence to women by age group (2012 data), 2012 (Percentage of women)</t>
  </si>
  <si>
    <t>freq=Annual; indic_cr=In the 12 months prior to the interview; sex=Females; time=2012</t>
  </si>
  <si>
    <t>60 years or over</t>
  </si>
  <si>
    <t>From 50 to 59 years</t>
  </si>
  <si>
    <t>From 40 to 49 years</t>
  </si>
  <si>
    <t>From 30 to 39 years</t>
  </si>
  <si>
    <t>From 18 to 29 years</t>
  </si>
  <si>
    <t>From 15 to 74 years</t>
  </si>
  <si>
    <t>Source: European Union Agency for Fundamental Rights (FRA)</t>
  </si>
  <si>
    <t>Dataset: SDG_05_10,  Updated: 19/04/2024 23:00</t>
  </si>
  <si>
    <t>The indicator measures the share of women from the age of 15 who answered "yes" when they were asked whether they have experienced physical and/or sexual violence by a partner or non-partner in the 12 months prior to the interview. The results of the survey on violence against women are based on face-to-face interviews with 42 000 women in all 28 EU Member States, with on average 1 500 interviews per Member State. Women were asked to provide information about their personal experience of various forms of violence. Partners include persons with whom women are or have been married, living together without being married or involved in a relationship without living together. Non-partners include all perpetrators other than women’s current or previous partner. The indicator is based on a survey of the European Union Agency for Fundamental Rights (FRA).</t>
  </si>
  <si>
    <t>Gender pay gap in unadjusted form</t>
  </si>
  <si>
    <t>05_20</t>
  </si>
  <si>
    <t>sdg_05_20</t>
  </si>
  <si>
    <t>Gender pay gap in unadjusted form, 2010-2023 (Percentage)</t>
  </si>
  <si>
    <t>nace_r2=Industry, construction and services (except public administration, defense, compulsory social security)</t>
  </si>
  <si>
    <t>Dataset: SDG_05_20,  Updated: 25/02/2025 11:00</t>
  </si>
  <si>
    <t>p=provisional</t>
  </si>
  <si>
    <t>The indicator measures the difference between average gross hourly earnings of male paid employees and of female paid employees as a percentage of average gross hourly earnings of male paid employees. The indicator has been defined as unadjusted, because it gives an overall picture of gender inequalities in terms of pay and measures a concept which is broader than the concept of equal pay for equal work. All employees working in firms with ten or more employees, without restrictions for age and hours worked, are included.</t>
  </si>
  <si>
    <t>Gender employment gap, by type of employment</t>
  </si>
  <si>
    <t>05_30</t>
  </si>
  <si>
    <t>sdg_05_30</t>
  </si>
  <si>
    <t>- 50 %, compared with 2019</t>
  </si>
  <si>
    <t>Gender employment gap, by type of employment, 2010-2023 (Percentage point)</t>
  </si>
  <si>
    <t>freq=Annual; wstatus=Employed persons; age=From 20 to 64 years</t>
  </si>
  <si>
    <t>freq=Annual; wstatus=Employed persons working part-time; age=From 20 to 64 years</t>
  </si>
  <si>
    <t>freq=Annual; wstatus=Employed persons with temporary contract; age=From 20 to 64 years</t>
  </si>
  <si>
    <t>freq=Annual; wstatus=Underemployed persons working part-time; age=From 20 to 64 years</t>
  </si>
  <si>
    <t>Dataset: SDG_05_30,  Updated: 13/03/2025 23:00</t>
  </si>
  <si>
    <t>The indicator measures the difference between the employment rates of men and women aged 20 to 64. The employment rate is calculated by dividing the number of persons aged 20 to 64 in employment by the total population of the same age group. The indicator shows activity and employment status for four groups of persons: employed persons working full time, employed persons working part time, employed persons with temporary contract and underemployed persons working part time. The indicator is based on the EU Labour Force Survey.</t>
  </si>
  <si>
    <t>Persons outside the labour force due to caring responsibilities by sex</t>
  </si>
  <si>
    <t>05_40</t>
  </si>
  <si>
    <t>sdg_05_40</t>
  </si>
  <si>
    <t>Persons outside the labour force due to caring responsibilities by sex, 2010-2023 (Percentage of total population)</t>
  </si>
  <si>
    <t>freq=Annual; reason=Care of adults with disabilities or children; sex=Total; age=From 20 to 64 years</t>
  </si>
  <si>
    <t>freq=Annual; reason=Care of adults with disabilities or children; sex=Males; age=From 20 to 64 years</t>
  </si>
  <si>
    <t>u</t>
  </si>
  <si>
    <t>bu</t>
  </si>
  <si>
    <t>freq=Annual; reason=Care of adults with disabilities or children; sex=Females; age=From 20 to 64 years</t>
  </si>
  <si>
    <t>Dataset: SDG_05_40,  Updated: 13/03/2025 23:00</t>
  </si>
  <si>
    <t>The population outside the labour force comprises individuals who are not employed and are either not actively seeking work or not available to work (even if they have found a job that will start in the future). Therefore, they are neither employed nor unemployed. This definition used in the EU http://ec.europa.eu/eurostat/statistics-explained/index.php/Glossary:Labour_force_survey_(LFS) Labour Force Survey (EU-LFS) is based on the resolutions of the International Conference of Labour Statisticians (ICLS) organised by the International Labour Organization (ILO). The reason for being outside the labour force covered by this indicator includes ‘care of adults with disabilities or children’. Only people who express willingness to work, despite being outside the labour force, are considered.</t>
  </si>
  <si>
    <t>Seats held by women in national parliaments and governments</t>
  </si>
  <si>
    <t>05_50</t>
  </si>
  <si>
    <t>sdg_05_50</t>
  </si>
  <si>
    <t>Seats held by women in national parliaments and governments, 2010-2023 (Percentage of women)</t>
  </si>
  <si>
    <t>freq=Annual; org_inst=National parliament; sex=Females</t>
  </si>
  <si>
    <t>freq=Annual; org_inst=National government; sex=Females</t>
  </si>
  <si>
    <t>Source: European Institute for Gender Equality (EIGE)</t>
  </si>
  <si>
    <t>Dataset: SDG_05_50,  Updated: 04/03/2025 23:00</t>
  </si>
  <si>
    <t>The indicator measures the proportion of women in national parliaments and national governments. The national parliament is the national legislative assembly and the indicator refers to both chambers (lower house and an upper house, where relevant). The count of members of a parliament includes the president/speaker/leader of the parliament. The national government is the executive body with authority to govern a country or a state. Members of government include both senior ministers (having a seat in the cabinet or council of ministers, including the prime minister) and junior ministers (not having a seat in the cabinet). In some countries state-secretaries (or the national equivalent) are considered as junior ministers within the government (with no seat in the cabinet) but in other countries they are not considered as members of the government. The data stem from the Gender Statistics Database of the European Institute for Gender Equality (EIGE).</t>
  </si>
  <si>
    <t>Positions held by women in senior management positions</t>
  </si>
  <si>
    <t>05_60</t>
  </si>
  <si>
    <t>sdg_05_60</t>
  </si>
  <si>
    <t>at least 33%</t>
  </si>
  <si>
    <t>2026</t>
  </si>
  <si>
    <t>Positions held by women in senior management positions, 2010-2023 (Percentage)</t>
  </si>
  <si>
    <t>freq=Annual; prof_pos=Board members; sex=Females</t>
  </si>
  <si>
    <t>freq=Annual; prof_pos=Executives; sex=Females</t>
  </si>
  <si>
    <t>Dataset: SDG_05_60,  Updated: 19/04/2024 23:00</t>
  </si>
  <si>
    <t>The indicator measures the share of female board members and executives in the largest publicly listed companies. Publicly listed means that the shares of the company are traded on the stock exchange. The ‘largest’ companies are taken to be the members (max. 50) of the primary blue-chip index, which is an index maintained by the stock exchange and covers the largest companies by market capitalisation and/or market trades. Only companies which are registered in the country concerned are counted. Board members cover all members of the highest decision-making body in each company (i.e. chairperson, non-executive directors, senior executives and employee representatives, where present). Executives refer to senior executives in the two highest decision-making bodies of the largest (max. 50) nationally registered companies listed on the national stock exchange. The two highest decision-making bodies are usually referred to as the supervisory board and the management board (in case of a two-tier governance system) and the board of directors and executive/management committee (in a unitary system). The data comes from the Gender Statistics Database of the European Institute for Gender Equality (EIGE).&lt;span class="ql-cursor"&gt;﻿</t>
  </si>
  <si>
    <t>6. CLEAN WATER AND SANITATION</t>
  </si>
  <si>
    <t>Population having neither a bath, nor a shower, nor indoor flushing toilet in their household by poverty status</t>
  </si>
  <si>
    <t>06_10</t>
  </si>
  <si>
    <t>sdg_06_10</t>
  </si>
  <si>
    <t>Population having neither a bath, nor a shower, nor indoor flushing toilet in their household by poverty status, 2010-2023 (Percentage)</t>
  </si>
  <si>
    <t>freq=Annual; hhtype=Total; incgrp=Total; sex=Total; age=Total</t>
  </si>
  <si>
    <t>freq=Annual; hhtype=Total; incgrp=Below 60% of median equivalised income; sex=Total; age=Total</t>
  </si>
  <si>
    <t>freq=Annual; hhtype=Total; incgrp=Above 60% of median equivalised income; sex=Total; age=Total</t>
  </si>
  <si>
    <t>Dataset: SDG_06_10,  Updated: 21/03/2025 23:00</t>
  </si>
  <si>
    <t>The indicator measures the share of total population having neither a bath, nor a shower, nor an indoor flushing toilet in their household.</t>
  </si>
  <si>
    <t>Population connected to at least secondary wastewater treatment</t>
  </si>
  <si>
    <t>06_20</t>
  </si>
  <si>
    <t>sdg_06_20</t>
  </si>
  <si>
    <t>Population connected to at least secondary wastewater treatment, 2010-2022 (Percentage)</t>
  </si>
  <si>
    <t>freq=Annual; ww_tp=Urban, independent and other wastewater treatment - at least secondary treatment</t>
  </si>
  <si>
    <t>Dataset: SDG_06_20,  Updated: 10/07/2024 23:00</t>
  </si>
  <si>
    <t>i=value imputed by Eurostat or other receiving agencies</t>
  </si>
  <si>
    <t>The indicator measures the percentage of population connected to wastewater treatment systems with at least secondary treatment. In such system, wastewater is treated by a process generally involving biological treatment with a secondary settlement or other process, resulting in a removal of organic material that reduces the biochemical oxygen demand (BOD) by at least 70 % and the chemical oxygen demand (COD) by at least 75 %.</t>
  </si>
  <si>
    <t>Biochemical oxygen demand in rivers</t>
  </si>
  <si>
    <t>06_30</t>
  </si>
  <si>
    <t>sdg_06_30</t>
  </si>
  <si>
    <t>Biochemical oxygen demand in rivers, 2010-2022 (Milligrams per litre)</t>
  </si>
  <si>
    <t>Dataset: SDG_06_30,  Updated: 27/01/2025 23:00</t>
  </si>
  <si>
    <t>Biochemical oxygen demand (BOD) is used to measure water quality. It refers to the amount of oxygen required by aerobic microorganisms to decompose organic substances in a water sample over a period of five days in the dark at 20°C (BOD5), measured as milligrams per litre (mg O2/L) and weighted by the number of measuring stations. High values of BOD5 are usually a sign of organic pollution, which affects the water quality. The cleanest rivers have BOD5 values of less than 1 mg O2/L, moderately and heavily polluted rivers show values ranging from 2 to 8 mg O2/L. Only complete series after inter/extrapolation are presented. For details on the total of measuring stations and their distribution over the countries, please consult the metadata file.</t>
  </si>
  <si>
    <t>Nitrate in groundwater</t>
  </si>
  <si>
    <t>06_40</t>
  </si>
  <si>
    <t>sdg_06_40</t>
  </si>
  <si>
    <t>Nitrate in groundwater, 2010-2022 (Milligrams per litre)</t>
  </si>
  <si>
    <t>freq=Annual; watpol=Nitrate in groundwater</t>
  </si>
  <si>
    <t>Dataset: SDG_06_40,  Updated: 27/01/2025 23:00</t>
  </si>
  <si>
    <t>Indicator refers to concentrations of nitrate (NO3) in groundwater, measured as milligrams per litre (mg NO3/L). Data are taken from well samples and aggregated to annual average values. Nitrate can persist in groundwater for a long time and accumulate at a high level through inputs from anthropogenic sources (mainly agriculture). The EU drinking water standard is limited to 50 mg NO3/L to avoid threats to human health. Only complete series after inter/extrapolation are presented. For details on the total of measuring stations and their distribution over the countries, please consult the metadata file.</t>
  </si>
  <si>
    <t>Phosphate in rivers</t>
  </si>
  <si>
    <t>06_50</t>
  </si>
  <si>
    <t>sdg_06_50</t>
  </si>
  <si>
    <t>Phosphate in rivers, 2010-2022 (Milligrams per litre)</t>
  </si>
  <si>
    <t>freq=Annual; watpol=Phosphate in rivers</t>
  </si>
  <si>
    <t>Dataset: SDG_06_50,  Updated: 27/01/2025 23:00</t>
  </si>
  <si>
    <t>Indicator refers to concentration of phosphate (PO4) in the dissolved phase of water samples, measured as milligrams per litre (mg PO4/L). Data are taken from river stations and aggregated to annual average values. At high levels, phosphate can cause water quality problems, such as eutrophication, by triggering the growth of macrophytes and algae. Only complete series after inter/extrapolation are presented. For details on the total of measuring stations and their distribution over the countries, please consult the metadata file.</t>
  </si>
  <si>
    <t>Water exploitation index, plus (WEI+)</t>
  </si>
  <si>
    <t>06_60</t>
  </si>
  <si>
    <t>sdg_06_60</t>
  </si>
  <si>
    <t>Water exploitation index, plus (WEI+), 2010-2022 (Percentage)</t>
  </si>
  <si>
    <t>Dataset: SDG_06_60,  Updated: 04/03/2025 23:00</t>
  </si>
  <si>
    <t xml:space="preserve"> The water exploitation index (WEI+) provides a measure of total water consumption as a percentage of the renewable freshwater resources available for a given territory and period It quantifies how much water is abstracted and how much water is returned to the environment by economic sectors before or after use. The difference between water abstractions and water returns is regarded as ‘water consumption’. In the absence of Europe-wide agreed formal targets, values above 20 % are generally considered to be a sign of water scarcity, while values equal or greater than 40 % indicate situations of severe water scarcity, meaning the use of freshwater resources is unsustainable.
Annual calculations of the WEI+ at national level do not reflect uneven spatial and seasonal distribution of resources and may therefore mask water stress, which occurs on a seasonal or regional basis.
The indicator is produced by the EEA based on modelling data from the WISE SoE-Water quantity database (WISE 3) and other open sources (Eurostat, OECD) and including gap filling methods.</t>
  </si>
  <si>
    <t>7. AFFORDABLE AND CLEAN ENERGY</t>
  </si>
  <si>
    <t>Primary energy consumption</t>
  </si>
  <si>
    <t>07_10</t>
  </si>
  <si>
    <t>sdg_07_10</t>
  </si>
  <si>
    <t>- 11.7 % in 2030, compared with the energy consumption forecasts for 2030 made in 2020</t>
  </si>
  <si>
    <t>Primary energy consumption, 2010-2023 (Million tonnes of oil equivalent)</t>
  </si>
  <si>
    <t>Primary energy consumption, 2010-2023 (Index, 2005=100)</t>
  </si>
  <si>
    <t>Primary energy consumption, 2010-2023 (Tonnes of oil equivalent (TOE) per capita)</t>
  </si>
  <si>
    <t>Dataset: SDG_07_10,  Updated: 27/03/2025 23:00</t>
  </si>
  <si>
    <t>bep=break in time series, estimated, provisional</t>
  </si>
  <si>
    <t>The indicator measures the total energy needs of a country excluding all non-energy use of energy carriers (e.g. natural gas used not for combustion but for producing chemicals). "Primary Energy Consumption" covers the energy consumption by end users such as industry, transport, households, services and agriculture, plus energy consumption of the energy sector itself for production and transformation of energies, losses occurring during the transformation of energies (e.g. the efficiency of electricity production from combustible fuels) and the transmission and distribution losses of energy).</t>
  </si>
  <si>
    <t>Final energy consumption</t>
  </si>
  <si>
    <t>07_11</t>
  </si>
  <si>
    <t>sdg_07_11</t>
  </si>
  <si>
    <t>Final energy consumption, 2010-2023 (Million tonnes of oil equivalent)</t>
  </si>
  <si>
    <t>Final energy consumption, 2010-2023 (Index, 2005=100)</t>
  </si>
  <si>
    <t>Final energy consumption, 2010-2023 (Tonnes of oil equivalent (TOE) per capita)</t>
  </si>
  <si>
    <t>Dataset: SDG_07_11,  Updated: 27/03/2025 23:00</t>
  </si>
  <si>
    <t>The indicator measures the energy end-use in a country excluding all non-energy use of energy carriers (e.g. natural gas used not for combustion but for producing chemicals). “Final energy consumption” only covers the energy consumed by end users, such as industry, transport, households, services and agriculture; it excludes energy consumption of the energy sector itself and losses occurring during transformation and distribution of energy.</t>
  </si>
  <si>
    <t>Final energy consumption in households per capita</t>
  </si>
  <si>
    <t>07_20</t>
  </si>
  <si>
    <t>sdg_07_20</t>
  </si>
  <si>
    <t>Final energy consumption in households per capita, 2010-2023 (Kilogram of oil equivalent (KGOE))</t>
  </si>
  <si>
    <t>Dataset: SDG_07_20,  Updated: 27/03/2025 23:00</t>
  </si>
  <si>
    <t>The indicator measures how much electricity and heat every citizen consumes at home excluding energy used for transportation. Since the indicator refers to final energy consumption, only energy used by end consumers is considered. The related consumption of the energy sector itself is excluded.</t>
  </si>
  <si>
    <t>Energy productivity</t>
  </si>
  <si>
    <t>07_30</t>
  </si>
  <si>
    <t>sdg_07_30</t>
  </si>
  <si>
    <t>Energy productivity, 2010-2023 (Euro per kilogram of oil equivalent (KGOE))</t>
  </si>
  <si>
    <t>Energy productivity, 2010-2023 (Purchasing power standard (PPS) per kilogram of oil equivalent)</t>
  </si>
  <si>
    <t>Dataset: SDG_07_30,  Updated: 19/12/2024 23:00</t>
  </si>
  <si>
    <t>The indicator measures the amount of economic output that is produced per unit of gross available energy. The gross available energy represents the quantity of energy products necessary to satisfy all demand of entities in the geographical area under consideration.The economic output is either given as in the unit of Euros in chain-linked volumes to the reference year 2010 at 2010 exchange rates or in the unit PPS (Purchasing Power Standard). The former is used to observe the evolution over time for a specific region while the latter allows comparing Member States in a given year.</t>
  </si>
  <si>
    <t>Share of renewable energy in gross final energy consumption by sector</t>
  </si>
  <si>
    <t>07_40</t>
  </si>
  <si>
    <t>sdg_07_40</t>
  </si>
  <si>
    <t>42.5 % of gross final energy consumption</t>
  </si>
  <si>
    <t>Share of renewable energy in gross final energy consumption by sector, 2010-2023 (Percentage)</t>
  </si>
  <si>
    <t>freq=Annual; nrg_bal=Renewable energy sources</t>
  </si>
  <si>
    <t>freq=Annual; nrg_bal=Renewable energy sources in transport</t>
  </si>
  <si>
    <t>freq=Annual; nrg_bal=Renewable energy sources in electricity</t>
  </si>
  <si>
    <t>freq=Annual; nrg_bal=Renewable energy sources in heating and cooling</t>
  </si>
  <si>
    <t>Dataset: SDG_07_40,  Updated: 07/03/2025 23:00</t>
  </si>
  <si>
    <t>The indicator measures the share of renewable energy consumption in gross final energy consumption according to the Renewable Energy Directive. The gross final energy consumption is the energy used by end-consumers (final energy consumption) plus grid losses and self-consumption of power plants.</t>
  </si>
  <si>
    <t>Energy import dependency by products</t>
  </si>
  <si>
    <t>07_50</t>
  </si>
  <si>
    <t>sdg_07_50</t>
  </si>
  <si>
    <t>Energy import dependency by products, 2010-2023 (Percentage)</t>
  </si>
  <si>
    <t>freq=Annual; siec=Total</t>
  </si>
  <si>
    <t>freq=Annual; siec=Solid fossil fuels</t>
  </si>
  <si>
    <t>freq=Annual; siec=Oil and petroleum products (excluding biofuel portion)</t>
  </si>
  <si>
    <t>freq=Annual; siec=Natural gas</t>
  </si>
  <si>
    <t>Dataset: SDG_07_50,  Updated: 19/12/2024 23:00</t>
  </si>
  <si>
    <t>The indicator shows the share of total energy needs of a country met by imports from other countries. It is calculated as net imports divided by the gross available energy. Energy dependence = (imports – exports) / gross available energy.</t>
  </si>
  <si>
    <t>Population unable to keep home adequately warm by poverty status</t>
  </si>
  <si>
    <t>07_60</t>
  </si>
  <si>
    <t>sdg_07_60</t>
  </si>
  <si>
    <t>Population unable to keep home adequately warm by poverty status, 2010-2023 (Percentage)</t>
  </si>
  <si>
    <t>freq=Annual; hhtyp=Total; incgrp=Total</t>
  </si>
  <si>
    <t>freq=Annual; hhtyp=Total; incgrp=Below 60% of median equivalised income</t>
  </si>
  <si>
    <t>freq=Annual; hhtyp=Total; incgrp=Above 60% of median equivalised income</t>
  </si>
  <si>
    <t>Dataset: SDG_07_60,  Updated: 28/03/2025 11:00</t>
  </si>
  <si>
    <t>The indicator measures the share of population who are unable to keep home adequately warm. Data for this indicator are being collected as part of the European Union Statistics on Income and Living Conditions (EU-SILC) to monitor the development of poverty and social inclusion in the EU. The data collection is based on a survey, which means that indicator values are self-reported.</t>
  </si>
  <si>
    <t>8. DECENT WORK AND ECONOMIC GROWTH</t>
  </si>
  <si>
    <t>Real GDP per capita</t>
  </si>
  <si>
    <t>08_10</t>
  </si>
  <si>
    <t>sdg_08_10</t>
  </si>
  <si>
    <t>Real GDP per capita, 2010-2023 (Chain linked volumes (2020), euro per capita)</t>
  </si>
  <si>
    <t>freq=Annual; na_item=Gross domestic product at market prices</t>
  </si>
  <si>
    <t>Real GDP per capita, 2010-2023 (Chain linked volumes, percentage change on previous period, per capita)</t>
  </si>
  <si>
    <t>Dataset: SDG_08_10,  Updated: 28/03/2025 11:00</t>
  </si>
  <si>
    <t>The indicator is calculated as the ratio of real GDP to the average population of a specific year. GDP measures the value of total final output of goods and services produced by an economy within a certain period of time. It includes goods and services that have markets (or which could have markets) and products which are produced by general government and non-profit institutions. It is a measure of economic activity and is also used as a proxy for the development in a country’s material living standards. However, it is a limited measure of economic welfare. For example, neither does GDP include most unpaid household work nor does GDP take account of negative effects of economic activity, like environmental degradation.</t>
  </si>
  <si>
    <t>Investment share of GDP by institutional sectors</t>
  </si>
  <si>
    <t>08_11</t>
  </si>
  <si>
    <t>sdg_08_11</t>
  </si>
  <si>
    <t>Investment share of GDP by institutional sectors, 2010-2023 (Percentage)</t>
  </si>
  <si>
    <t>freq=Annual; indic=Total investment</t>
  </si>
  <si>
    <t>freq=Annual; indic=Business investment</t>
  </si>
  <si>
    <t>freq=Annual; indic=Government investment</t>
  </si>
  <si>
    <t>freq=Annual; indic=Households investment</t>
  </si>
  <si>
    <t>Dataset: SDG_08_11,  Updated: 18/02/2025 23:00</t>
  </si>
  <si>
    <t>This indicator shows the investment for the total economy, government, business as well as household sectors. The indicator gives the share of GDP that is used for gross investment (rather than being used for e.g. consumption or exports). It is defined as gross fixed capital formation (GFCF) expressed as a percentage of GDP for the government, business and households sectors. GFCF consists of resident producers' acquisitions, less disposals of fixed assets plus certain additions to the value of non-produced assets realised by productive activity, such as improvements to land. Fixed assets comprise, for example, dwellings, other buildings and structures (roads, bridges etc.), machinery and equipment, but also intangible assets such as computer software and other intellectual property.</t>
  </si>
  <si>
    <t>Young people neither in employment nor in education and training by sex (NEET)</t>
  </si>
  <si>
    <t>08_20</t>
  </si>
  <si>
    <t>sdg_08_20</t>
  </si>
  <si>
    <t>9 % of population aged 15 to 29</t>
  </si>
  <si>
    <t>Young people neither in employment nor in education and training by sex (NEET), 2010-2023 (Percentage of total population)</t>
  </si>
  <si>
    <t>freq=Annual; sex=Total; age=From 15 to 29 years</t>
  </si>
  <si>
    <t>freq=Annual; sex=Males; age=From 15 to 29 years</t>
  </si>
  <si>
    <t>freq=Annual; sex=Females; age=From 15 to 29 years</t>
  </si>
  <si>
    <t>Dataset: SDG_08_20,  Updated: 13/03/2025 23:00</t>
  </si>
  <si>
    <t>The indicator measures the share of the population aged 15 to 29 who is not employed and not involved in education or training. The numerator of the indicator refers to persons who meet the following two conditions: (a) they are not employed (i.e. unemployed or inactive according to the International Labour Organisation definition) and (b) they have not received any education or training (i.e. neither formal nor non-formal) in the four weeks preceding the Labour Force Survey (LFS). The denominator includes the total population aged 15 to 29 (excluding those who did not answer the questions on 'participation in regular (formal) education and training').</t>
  </si>
  <si>
    <t>Employment rate by sex</t>
  </si>
  <si>
    <t>08_30</t>
  </si>
  <si>
    <t>sdg_08_30</t>
  </si>
  <si>
    <t>78 % of population aged 20 to 64</t>
  </si>
  <si>
    <t>Employment rate by sex, 2010-2023 (Percentage of total population)</t>
  </si>
  <si>
    <t>freq=Annual; indic_em=Total employment (resident population concept - LFS)</t>
  </si>
  <si>
    <t>sex=Total; age=From 20 to 64 years</t>
  </si>
  <si>
    <t>sex=Males; age=From 20 to 64 years</t>
  </si>
  <si>
    <t>sex=Females; age=From 20 to 64 years</t>
  </si>
  <si>
    <t>Dataset: SDG_08_30,  Updated: 13/03/2025 23:00</t>
  </si>
  <si>
    <t>The indicator measures the share of the population aged 20 to 64 which is employed. Employed persons are defined as all persons who, during a reference week, worked at least one hour for pay or profit or were temporarily absent from such work. The indicator is part of the adjusted, break-corrected main indicators series and should not be compared with the annual and quarterly non-adjusted series, which have slightly different results.</t>
  </si>
  <si>
    <t>Long-term unemployment rate by sex</t>
  </si>
  <si>
    <t>08_40</t>
  </si>
  <si>
    <t>sdg_08_40</t>
  </si>
  <si>
    <t>Long-term unemployment rate by sex, 2010-2023 (Percentage of population in the labour force)</t>
  </si>
  <si>
    <t>freq=Annual; indic_em=Long-term unemployment; age=From 15 to 74 years; sex=Total</t>
  </si>
  <si>
    <t>freq=Annual; indic_em=Long-term unemployment; age=From 15 to 74 years; sex=Males</t>
  </si>
  <si>
    <t>freq=Annual; indic_em=Long-term unemployment; age=From 15 to 74 years; sex=Females</t>
  </si>
  <si>
    <t>Dataset: SDG_08_40,  Updated: 13/03/2025 23:00</t>
  </si>
  <si>
    <t>The indicator measures the share of the economically active population aged 15 to 74 who has been unemployed for 12 months or more. Unemployed persons are defined as all persons who were without work during the reference week, were currently available for work and were either actively seeking work in the last four weeks or had already found a job to start within the next three months. The unemployment period is defined as the duration of a job search, or as the length of time since the last job was held (if shorter than the time spent on a job search). The economically active population comprises employed and unemployed persons. The indicator is part of the adjusted, break-corrected main indicators series and should not be compared with the annual and quarterly non-adjusted series, which have slightly different results.</t>
  </si>
  <si>
    <t>Fatal accidents at work per 100 000 workers, by sex</t>
  </si>
  <si>
    <t>08_60</t>
  </si>
  <si>
    <t>sdg_08_60</t>
  </si>
  <si>
    <t>Fatal accidents at work per 100 000 workers, by sex, 2010-2022 (Incidence rate)</t>
  </si>
  <si>
    <t>freq=Annual; sex=Total; nace_r2=Total - all NACE activities; severity=Fatal</t>
  </si>
  <si>
    <t>freq=Annual; sex=Males; nace_r2=Total - all NACE activities; severity=Fatal</t>
  </si>
  <si>
    <t>freq=Annual; sex=Females; nace_r2=Total - all NACE activities; severity=Fatal</t>
  </si>
  <si>
    <t>Dataset: SDG_08_60,  Updated: 21/03/2025 23:00</t>
  </si>
  <si>
    <t>The indicator measures the number of fatal accidents that occur during the course of work and lead to the death of the victim within one year of the accident. The incidence rate refers to the number of fatal accidents per 100 000 persons in employment. An accident at work is 'a discrete occurrence in the course of work which leads to physical or mental harm'. This includes all accidents in the course of work, whether they happen inside or outside the premises of the employer, accidents in public places or different means of transport during a journey in the course of the work (commuting accidents are excluded) and at home (such as during teleworking). It also includes cases of acute poisoning and wilful acts of other persons, if these happened during the course of the work.</t>
  </si>
  <si>
    <t>9. INDUSTRY, INNOVATION AND INFRASTRUCTURE</t>
  </si>
  <si>
    <t>Gross domestic expenditure on R&amp;D by sector</t>
  </si>
  <si>
    <t>09_10</t>
  </si>
  <si>
    <t>sdg_09_10</t>
  </si>
  <si>
    <t>3 % of GDP</t>
  </si>
  <si>
    <t>Gross domestic expenditure on R&amp;D by sector, 2010-2023 (Percentage of gross domestic product (GDP))</t>
  </si>
  <si>
    <t>freq=Annual; sectperf=All sectors</t>
  </si>
  <si>
    <t>freq=Annual; sectperf=Business enterprise sector</t>
  </si>
  <si>
    <t>freq=Annual; sectperf=Government sector</t>
  </si>
  <si>
    <t>freq=Annual; sectperf=Higher education sector</t>
  </si>
  <si>
    <t>freq=Annual; sectperf=Private non-profit sector</t>
  </si>
  <si>
    <t>Dataset: SDG_09_10,  Updated: 10/12/2024 11:00</t>
  </si>
  <si>
    <t xml:space="preserve">The indicator measures gross domestic expenditure on research and development (GERD) as a percentage of the gross domestic product (GDP) — also called R&amp;D intensity. The OECD’s Frascati Manual on collecting R&amp;D data defines research and experimental development as creative and systematic work undertaken in order to increase the stock of knowledge — including knowledge of humankind, culture and society — and to devise new applications of available knowledge. </t>
  </si>
  <si>
    <t>R&amp;D personnel by sector</t>
  </si>
  <si>
    <t>09_30</t>
  </si>
  <si>
    <t>sdg_09_30</t>
  </si>
  <si>
    <t>R&amp;D personnel by sector, 2010-2023 (Percentage of population in the labour force - numerator in full-time equivalent (FTE))</t>
  </si>
  <si>
    <t>freq=Annual; sex=Total; prof_pos=Total; sectperf=All sectors</t>
  </si>
  <si>
    <t>freq=Annual; sex=Total; prof_pos=Total; sectperf=Business enterprise sector</t>
  </si>
  <si>
    <t>freq=Annual; sex=Total; prof_pos=Total; sectperf=Government sector</t>
  </si>
  <si>
    <t>freq=Annual; sex=Total; prof_pos=Total; sectperf=Higher education sector</t>
  </si>
  <si>
    <t>freq=Annual; sex=Total; prof_pos=Total; sectperf=Private non-profit sector</t>
  </si>
  <si>
    <t>Dataset: SDG_09_30,  Updated: 02/12/2024 23:00</t>
  </si>
  <si>
    <t xml:space="preserve">The indicator measures the share of research and development (R&amp;D) personnel broken down by the following institutional sectors: business enterprise (BES), government (GOV), higher education (HES), private non-profit (PNP). Data are presented in full-time equivalents as a share of the labour force. R&amp;D personnel consists of persons engaged directly in R&amp;D, which refers to the creative and systematic work undertaken to increase the stock of knowledge, including knowledge of humankind, culture and society, and to devise new applications of available knowledge. In addition, R&amp;D personnel also includes those providing direct services for the R&amp;D activities, such as R&amp;D managers, administrators, technicians and clerical staff. </t>
  </si>
  <si>
    <t>Patent applications to the European Patent Office by applicants' / inventors' country of residence</t>
  </si>
  <si>
    <t>09_40</t>
  </si>
  <si>
    <t>sdg_09_40</t>
  </si>
  <si>
    <t>Patent applications to the European Patent Office by applicants' / inventors' country of residence, 2010-2023 (Number)</t>
  </si>
  <si>
    <t>freq=Annual; coop_ptn=Applicant</t>
  </si>
  <si>
    <t>Patent applications to the European Patent Office by applicants' / inventors' country of residence, 2010-2023 (Per million inhabitants)</t>
  </si>
  <si>
    <t>freq=Annual; coop_ptn=Inventor</t>
  </si>
  <si>
    <t>Source: European Patent Office (EPO)</t>
  </si>
  <si>
    <t>Dataset: SDG_09_40,  Updated: 25/03/2024 23:00</t>
  </si>
  <si>
    <t>ep=estimated, provisional</t>
  </si>
  <si>
    <t>bp=break in time series, provisional</t>
  </si>
  <si>
    <t>This indicator measures requests for the protection of an invention filed with the European Patent Office (EPO) regardless of whether they are granted or not. Applications are allocated according to the country of residence of the first applicant listed on the application form (first-named applicant principle) as well as according to the country of residence of the inventor.</t>
  </si>
  <si>
    <t>Share of buses and trains in inland passenger transport</t>
  </si>
  <si>
    <t>09_50</t>
  </si>
  <si>
    <t>sdg_09_50</t>
  </si>
  <si>
    <t>Share of buses and trains in inland passenger transport, 2010-2022 (Percentage)</t>
  </si>
  <si>
    <t>freq=Annual; vehicle=Trains, motor coaches, buses and trolley buses - sum of available data</t>
  </si>
  <si>
    <t>freq=Annual; vehicle=Trains</t>
  </si>
  <si>
    <t>freq=Annual; vehicle=Motor coaches, buses and trolley buses</t>
  </si>
  <si>
    <t>Dataset: SDG_09_50,  Updated: 25/07/2024 23:00</t>
  </si>
  <si>
    <t>The indicator measures the share of collective transport modes in total inland passenger transport performance, expressed in passenger-kilometres (pkm). Collective transport modes refer to buses, including coaches and trolley-buses, and trains. Total inland transport includes transport by passenger cars, buses and coaches, and trains. All data are based on movements within national territories, regardless of the nationality of the vehicle. The data collection methodology is voluntary and not fully harmonised at the EU level. Other collective transport modes, such as tram and metro systems, are also not included due to the lack of harmonised data. For countries, where rail transport statistical legislation does not apply, the totals contain only the share of coaches, buses and trolley buses.</t>
  </si>
  <si>
    <t>Share of rail and inland waterways in inland freight transport</t>
  </si>
  <si>
    <t>09_60</t>
  </si>
  <si>
    <t>sdg_09_60</t>
  </si>
  <si>
    <t>Share of rail and inland waterways in inland freight transport, 2010-2022 (Percentage)</t>
  </si>
  <si>
    <t>freq=Annual; tra_mode=Railways, inland waterways - sum of available data</t>
  </si>
  <si>
    <t>freq=Annual; tra_mode=Railways</t>
  </si>
  <si>
    <t>freq=Annual; tra_mode=Inland waterways</t>
  </si>
  <si>
    <t>m</t>
  </si>
  <si>
    <t>Dataset: SDG_09_60,  Updated: 15/04/2024 11:00</t>
  </si>
  <si>
    <t>m=missing value; data cannot exist</t>
  </si>
  <si>
    <t xml:space="preserve">This indicator measures the share of rail and inland waterways in inland freight transport, expressed in tonne-kilometres (tkm). Inland freight transport includes road, rail and inland waterways. All data are based on movements on national territory. Rail and inland waterway transport is collected based on movements on national territory, regardless of the nationality of the train or vessel. Road transport activity is collected according to the country of registration of the vehicle, regardless of the territory where the activity is performed. The activity is redistributed to the territory where the activity is actually performed by modelling the likely journey itinerary on the European road network. Neither sea nor air freight transport are currently included.  </t>
  </si>
  <si>
    <t>Air emission intensity from industry</t>
  </si>
  <si>
    <t>09_70</t>
  </si>
  <si>
    <t>sdg_09_70</t>
  </si>
  <si>
    <t>Air emission intensity from industry, 2010-2023 (Grams per euro, chain linked volumes (2010))</t>
  </si>
  <si>
    <t>freq=Annual; airpol=Particulates &lt; 2.5µm; nace_r2=Manufacturing; na_item=Value added, gross</t>
  </si>
  <si>
    <t>freq=Annual; airpol=Particulates &lt; 10µm; nace_r2=Manufacturing; na_item=Value added, gross</t>
  </si>
  <si>
    <t>Dataset: SDG_09_70,  Updated: 13/12/2024 11:00</t>
  </si>
  <si>
    <t>This indicator measures the emissions intensity of fine particulate matter (PM2.5) from the manufacturing sector (NACE Rev. 2 sector ‘C’). Fine and coarse particulates (PM10) are less than 10 micrometres in diameter and can be carried deep into the lungs, where they can cause inflammation and exacerbate the condition of people suffering from heart and lung diseases. Fine particulates (PM2.5) are less than 2.5 micrometres in diameter and are therefore a subset of the PM10 particles. Their negative health impacts are more serious than PM10 because they can be drawn further into the lungs and may be more toxic. Emission intensity is calculated by dividing the sector’s PM emissions by its gross value added (GVA), which is defined as output (at basic prices) minus intermediate consumption (at purchaser prices).  </t>
  </si>
  <si>
    <t>10. REDUCED INEQUALITIES</t>
  </si>
  <si>
    <t>Purchasing power adjusted GDP per capita</t>
  </si>
  <si>
    <t>10_10</t>
  </si>
  <si>
    <t>sdg_10_10</t>
  </si>
  <si>
    <t>Purchasing power adjusted GDP per capita, 2010-2023 (Percentage)</t>
  </si>
  <si>
    <t>freq=Annual; na_item=Real expenditure per capita (in PPS_EU27_2020)</t>
  </si>
  <si>
    <t>ppp_cat=Gross domestic product</t>
  </si>
  <si>
    <t>freq=Annual; na_item=Volume indices of real expenditure per capita (in PPS_EU27_2020=100)</t>
  </si>
  <si>
    <t>freq=Annual; na_item=Coefficient of variation of volume indices of expenditure per capita (percentage)</t>
  </si>
  <si>
    <t>Dataset: SDG_10_10,  Updated: 27/03/2025 11:00</t>
  </si>
  <si>
    <t>Gross domestic product (GDP) is a measure for the economic activity. It refers to the value of the total output of goods and services produced by an economy, less intermediate consumption, plus net taxes on products and imports. GDP per capita is calculated as the ratio of GDP to the average population in a specific year. Basic figures are expressed in purchasing power standards (PPS), which represents a common currency that eliminates the differences in price levels between countries to allow meaningful volume comparisons of GDP. The values are also offered as an index calculated in relation to the European Union average set to equal 100. If the index of a country is higher than 100, this country's level of GDP per head is higher than the EU average and vice versa. Please note that this index is intended for cross-country comparisons rather than for temporal comparisons. Finally, the disparities indicator offered for EU aggregates is calculated as the coefficient of variation of the national figures. This time series offers a measure of the convergence of economic activity between the EU Member States.</t>
  </si>
  <si>
    <t>Adjusted gross disposable income of households per capita</t>
  </si>
  <si>
    <t>10_20</t>
  </si>
  <si>
    <t>sdg_10_20</t>
  </si>
  <si>
    <t>Adjusted gross disposable income of households per capita, 2010-2023 (Purchasing power standard (PPS, EU27 from 2020), per inhabitant)</t>
  </si>
  <si>
    <t>Adjusted gross disposable income of households per capita, 2010-2023 (Purchasing power standard (PPS, EU27 from 2020), per inhabitant in percentage of the EU27 (from 2020) average)</t>
  </si>
  <si>
    <t>Dataset: SDG_10_20,  Updated: 25/02/2025 23:00</t>
  </si>
  <si>
    <t>The indicator reflects the purchasing power of households and their ability to invest in goods and services or save for the future, by accounting for taxes and social contributions and monetary in-kind social benefits. It is calculated as the adjusted gross disposable income of households and Non-Profit Institutions Serving Households (NPISH) divided by the purchasing power parities (PPP) of the actual individual consumption of households and by the total resident population. The values are also offered as an index calculated in relation to the European Union average set to equal 100. If the index of a country is higher than 100, this country's level of adjusted gross disposable income of households per person is higher than the EU average and vice versa. Please note that this index is intended for cross-country comparisons rather than for temporal comparisons. Finally, the disparities indicator offered for EU27 (from 2020) is calculated as the coefficient of variation of the national figures. This time series offers a measure of the convergence of household income between the Member States of the EU.</t>
  </si>
  <si>
    <t>Relative median at-risk-of-poverty gap</t>
  </si>
  <si>
    <t>10_30</t>
  </si>
  <si>
    <t>sdg_10_30</t>
  </si>
  <si>
    <t>Relative median at-risk-of-poverty gap, 2010-2023 (Percentage)</t>
  </si>
  <si>
    <t>freq=Annual; indic_il=Relative poverty gap (cut-off point: 60% of median equivalised income)</t>
  </si>
  <si>
    <t>Dataset: SDG_10_30,  Updated: 28/03/2025 11:00</t>
  </si>
  <si>
    <t>The indicator is calculated as the distance between the median equivalised total net income of persons below the at-risk-of-poverty threshold and the at-risk-of-poverty threshold itself, expressed as a percentage of the at-risk-of-poverty threshold. This threshold is set at 60 % of the national median equivalised disposable income of all people in a country and not for the EU as a whole. The EU aggregate is a population weighted average of individual national figures. In line with decisions of the European Council, the risk-of-poverty rate is measured relative to the situation in each country rather than applying a common threshold to all countries.</t>
  </si>
  <si>
    <t>Income distribution</t>
  </si>
  <si>
    <t>10_41</t>
  </si>
  <si>
    <t>sdg_10_41</t>
  </si>
  <si>
    <t>Income distribution, 2010-2023 (Ratio)</t>
  </si>
  <si>
    <t>Dataset: SDG_10_41,  Updated: 28/03/2025 11:00</t>
  </si>
  <si>
    <t>The indicator is a measure of the inequality of income distribution. It is calculated as the ratio of total income received by the 20 % of the population with the highest income (the top quintile) to that received by the 20 % of the population with the lowest income (the bottom quintile).</t>
  </si>
  <si>
    <t>Income share of the bottom 40 % of the population</t>
  </si>
  <si>
    <t>10_50</t>
  </si>
  <si>
    <t>sdg_10_50</t>
  </si>
  <si>
    <t>Income share of the bottom 40 % of the population, 2010-2023</t>
  </si>
  <si>
    <t>Dataset: SDG_10_50,  Updated: 28/03/2025 11:00</t>
  </si>
  <si>
    <t>The indicator measures the income share received by the bottom 40 % of the population. The income concept used is the total disposable household income.</t>
  </si>
  <si>
    <t>Asylum applications by state of procedure</t>
  </si>
  <si>
    <t>10_60</t>
  </si>
  <si>
    <t>sdg_10_60</t>
  </si>
  <si>
    <t>Lack of policy target</t>
  </si>
  <si>
    <t>Asylum applications by state of procedure, 2010-2023</t>
  </si>
  <si>
    <t>freq=Annual; asyl_app=First time applicant</t>
  </si>
  <si>
    <t>freq=Annual; asyl_app=Positive first instance decision</t>
  </si>
  <si>
    <t>Dataset: SDG_10_60,  Updated: 27/03/2025 23:00</t>
  </si>
  <si>
    <t>The indicator shows the number of first-time asylum applicants per million inhabitants and the number of positive first instance decisions per million inhabitants. Please note that caution is required when comparing these two values, since applications received in a given year might not be processed until a later year. Source data are supplied to Eurostat by the national Ministries of Interior and related official agencies. A first-time applicant for international protection is a person who lodged an application for asylum for the first time in a given Member State. First instance decisions are decisions granted by the respective authority acting as a first instance of the administrative/judicial asylum procedure in the receiving country.</t>
  </si>
  <si>
    <t>11. SUSTAINABLE CITIES AND COMMUNITIES</t>
  </si>
  <si>
    <t>Severe housing deprivation rate by poverty status</t>
  </si>
  <si>
    <t>11_11</t>
  </si>
  <si>
    <t>sdg_11_11</t>
  </si>
  <si>
    <t>Severe housing deprivation rate by poverty status, 2010-2023 (Percentage)</t>
  </si>
  <si>
    <t>freq=Annual; age=Total; incgrp=Total; sex=Total</t>
  </si>
  <si>
    <t>freq=Annual; age=Total; incgrp=Below 60% of median equivalised income; sex=Total</t>
  </si>
  <si>
    <t>freq=Annual; age=Total; incgrp=Above 60% of median equivalised income; sex=Total</t>
  </si>
  <si>
    <t>Dataset: SDG_11_11,  Updated: 21/03/2025 23:00</t>
  </si>
  <si>
    <t>Severe housing deprivation rate is defined as the percentage of population living in the dwelling which is considered as overcrowded, while also exhibiting at least one of the housing deprivation measures.
ousing deprivation is a measure of poor amenities and is calculated by referring to those households with a leaking roof, no bath/shower and no indoor toilet, or a dwelling considered too dark.</t>
  </si>
  <si>
    <t>Population living in households considering that they suffer from noise, by poverty status</t>
  </si>
  <si>
    <t>11_20</t>
  </si>
  <si>
    <t>sdg_11_20</t>
  </si>
  <si>
    <t>Population living in households considering that they suffer from noise, by poverty status, 2010-2023 (Percentage)</t>
  </si>
  <si>
    <t>Dataset: SDG_11_20,  Updated: 21/03/2025 23:00</t>
  </si>
  <si>
    <t>The indicator measures the proportion of the population who declare that they are affected either by noise from neighbours or from the street. Because the assessment of noise pollution is subjective, it should be noted that the indicator accounts for both the levels of noise pollution as well as people’s standards of what level they consider to be acceptable. Therefore, an increase in the value of the indicator may not necessarily indicate a similar increase in noise pollution levels but also a decrease of the levels that European citizens are willing to tolerate and vice versa. In fact, there is empirical evidence that perceived environmental quality by individuals is not always consistent with the actual environmental quality assessed using ‘objective’ indicators, particularly for noise.</t>
  </si>
  <si>
    <t>Soil sealing index</t>
  </si>
  <si>
    <t>11_32</t>
  </si>
  <si>
    <t>sdg_11_32</t>
  </si>
  <si>
    <t>Soil sealing index, 2012-2018 (Index, 2006=100)</t>
  </si>
  <si>
    <t>Soil sealing index, 2012-2018 (Percentage)</t>
  </si>
  <si>
    <t>Soil sealing index, 2012-2018 (Square kilometre)</t>
  </si>
  <si>
    <t>Dataset: SDG_11_32,  Updated: 11/06/2024 23:00</t>
  </si>
  <si>
    <t>The indicator estimates the increase in sealed soil surfaces with impervious materials due to urban development and construction (e.g. buildings, constructions and laying of completely or partially impermeable artificial material, such as asphalt, metal, glass, plastic or concrete). This provides an indication of the rate of soil sealing, when areas change land use towards artificial and urban land use. The indicator builds on data from the imperviousness High Resolution Layer (a product of the Copernicus Land Monitoring Service). The indicator is presented in the following units: Index 2006=100 % of total surface total sealed surface in km2.</t>
  </si>
  <si>
    <t>Road traffic deaths, by type of roads</t>
  </si>
  <si>
    <t>11_40</t>
  </si>
  <si>
    <t>sdg_11_40</t>
  </si>
  <si>
    <t>-50 % of 2019 level</t>
  </si>
  <si>
    <t>Road traffic deaths, by type of roads, 2010-2022 (Rate)</t>
  </si>
  <si>
    <t>freq=Annual; tra_infr=Total</t>
  </si>
  <si>
    <t>Road traffic deaths, by type of roads, 2010-2022 (Number)</t>
  </si>
  <si>
    <t>freq=Annual; tra_infr=Motorways</t>
  </si>
  <si>
    <t>freq=Annual; tra_infr=Urban roads</t>
  </si>
  <si>
    <t>freq=Annual; tra_infr=Rural roads</t>
  </si>
  <si>
    <t>freq=Annual; tra_infr=Unknown</t>
  </si>
  <si>
    <t>Source: European Commission - Directorate-General for Mobility and Transport (MOVE)</t>
  </si>
  <si>
    <t>Dataset: SDG_11_40,  Updated: 27/03/2025 23:00</t>
  </si>
  <si>
    <t>The indicator measures the number of fatalities caused by road accidents, including drivers and passengers of motorised vehicles and pedal cycles as well as pedestrians. Persons dying on road accidents up to 30 days after the occurrence of the accident are counted as road accident fatalities. After these 30 days, the reason for dying might be declared differently. For Member States not using this definition, corrective factors are applied. The average population of the reference year (calculated as the arithmetic mean of the population on 1st January of two consecutive years) is used as denominator (per 100 000 persons).</t>
  </si>
  <si>
    <t>Premature deaths due to exposure to fine particulate matter (PM2.5)</t>
  </si>
  <si>
    <t>11_52</t>
  </si>
  <si>
    <t>sdg_11_52</t>
  </si>
  <si>
    <t>-55 % of 2005 level</t>
  </si>
  <si>
    <t>Premature deaths due to exposure to fine particulate matter (PM2.5), 2010-2022 (Number)</t>
  </si>
  <si>
    <t>freq=Annual; airpol=Particulates &lt; 2.5µm; indic_he=Premature death</t>
  </si>
  <si>
    <t>Premature deaths due to exposure to fine particulate matter (PM2.5), 2010-2022 (Rate)</t>
  </si>
  <si>
    <t>Dataset: SDG_11_52,  Updated: 03/02/2025 23:00</t>
  </si>
  <si>
    <t>This indicator estimates the number of premature deaths attributable to long-term exposure to PM2.5. 
M2.5 are particulates whose diameter is less than 2.5 micrometres and which can be carried deep into the lungs where they can cause inflammation and exacerbate the condition of people suffering heart and lung diseases.</t>
  </si>
  <si>
    <t>Recycling rate of municipal waste</t>
  </si>
  <si>
    <t>11_60</t>
  </si>
  <si>
    <t>sdg_11_60</t>
  </si>
  <si>
    <t>60 % of total municipal waste generated</t>
  </si>
  <si>
    <t>Recycling rate of municipal waste, 2010-2023 (Percentage)</t>
  </si>
  <si>
    <t>Dataset: SDG_11_60,  Updated: 13/02/2025 11:00</t>
  </si>
  <si>
    <t>The indicator measures the tonnage recycled from municipal waste divided by the total municipal waste arising. Recycling includes material recycling, composting and anaerobic digestion; and preparing for reuse. Municipal waste consists mostly of waste generated by households, but may also include similar wastes generated by small businesses and public institutions and collected by the municipality. This latter part of municipal waste may vary from municipality to municipality and from country to country, depending on the local waste management system. For areas not covered by a municipal waste collection scheme the amount of waste generated is estimated. The Member States report each year the amount recycled and the total municipal waste generated to Eurostat. Data collection, validation and dissemination are performed by the EDC Waste hosted at Eurostat.</t>
  </si>
  <si>
    <t>12. RESPONSIBLE CONSUMPTION AND PRODUCTION</t>
  </si>
  <si>
    <t>Consumption of chemicals by hazardousness - EU aggregate</t>
  </si>
  <si>
    <t>12_10</t>
  </si>
  <si>
    <t>sdg_12_10</t>
  </si>
  <si>
    <t>Consumption of chemicals by hazardousness - EU aggregate, 2010-2023 (Million tonnes)</t>
  </si>
  <si>
    <t>freq=Annual; indic_env=Consumption of chemicals; geo=European Union - 27 countries (from 2020)</t>
  </si>
  <si>
    <t>Hazardous and non-hazardous - total</t>
  </si>
  <si>
    <t>Hazardous</t>
  </si>
  <si>
    <t>Hazardous to health</t>
  </si>
  <si>
    <t>Hazardous to the environment</t>
  </si>
  <si>
    <t>Dataset: SDG_12_10,  Updated: 12/12/2024 23:00</t>
  </si>
  <si>
    <t>This indicator measures the volume of aggregated consumption of toxic chemicals, expressed in million tonnes. The consumption of chemicals is calculated as the sum of the production volumes (PRODCOM) and the net import volumes of the chemicals (COMEXT) according to the equation: Consumption = production + imports – exports. The data on hazardous and non-hazardous chemicals show the total consumption of all chemicals. The two sub-categories of hazardous chemicals – hazardous to human health and hazardous to the environment – overlap by definition and as a result their sum is not equal to the total consumption of hazardous chemicals.</t>
  </si>
  <si>
    <t>Raw material consumption (RMC)</t>
  </si>
  <si>
    <t>12_21</t>
  </si>
  <si>
    <t>sdg_12_21</t>
  </si>
  <si>
    <t>Raw material consumption (RMC), 2010-2023 (Thousand tonnes)</t>
  </si>
  <si>
    <t>freq=Annual; indic_env=Raw material consumption; material=Total</t>
  </si>
  <si>
    <t>Raw material consumption (RMC), 2010-2023 (Tonnes per capita)</t>
  </si>
  <si>
    <t>Dataset: SDG_12_21,  Updated: 27/01/2025 23:00</t>
  </si>
  <si>
    <t>The material footprint, also referred to as raw material consumption (RMC), represents the global demand for the extraction of materials (minerals, metal ore, biomass, fossil energy materials) induced by consumption of goods and services within a geographical reference area. Data for material footprints stem from material flow accounts, which model the flows of natural resources from the environment into the economy. They include domestic extraction of materials measured in tonnes of gross material (for example, gross ore or gross harvest) as well as imports and exports measured by estimates of the raw material equivalents of the products traded (domestic and abroad extraction required to produce the traded products). RMC thus shows the amount of extraction needed to produce the goods demanded by final users in the geographical reference area, irrespective of where in the world the material extraction took place.</t>
  </si>
  <si>
    <t>Consumption footprint - single weighted score</t>
  </si>
  <si>
    <t>12_31</t>
  </si>
  <si>
    <t>sdg_12_31</t>
  </si>
  <si>
    <t>Consumption footprint - single weighted score, 2010-2023 (Planetary Boundary)</t>
  </si>
  <si>
    <t>freq=Annual; cons_fp=Single weighted score</t>
  </si>
  <si>
    <t>Consumption footprint - single weighted score, 2010-2023 (Per inhabitant)</t>
  </si>
  <si>
    <t>Dataset: SDG_12_31,  Updated: 26/03/2025 23:00</t>
  </si>
  <si>
    <t>&lt;span style="color: black;"&gt;The consumption footprint is a set of 16 life cycle assessment (LCA)-based indicators to assess the environmental impacts of the EU and its Member States consumption by combining data on consumption intensity and environmental impacts of representative products. It is based on the combination of: (a) the emissions to air, soil and water as well as the resources used along the life cycle of around 165 representative products, belonging to 5 areas of consumption (food, mobility, housing, household goods, and appliances), (b) the consumption intensities of those products, which are calculated based on consumption statistics, and (c) the Environmental Footprint (EF) impact assessment method, which translates emissions and resource consumption into 16 potential environmental impacts that can be aggregated into a single score. The EF impact indicators can be compared with a set of thresholds that are based on the Planetary Boundaries framework. Thus the single weighted score measures the number of times that the planetary boundary is transgressed.</t>
  </si>
  <si>
    <t>Circular material use rate</t>
  </si>
  <si>
    <t>12_41</t>
  </si>
  <si>
    <t>sdg_12_41</t>
  </si>
  <si>
    <t>Doubling this rate relative to 2020</t>
  </si>
  <si>
    <t>Circular material use rate, 2010-2023 (Percentage)</t>
  </si>
  <si>
    <t>Dataset: SDG_12_41,  Updated: 13/11/2024 11:00</t>
  </si>
  <si>
    <t>The circular material use rate (CMR) measures the share of material recovered and fed back into the economy in overall material use. The CMU is defined as the ratio of the circular use of material to the overall material use. The overall material use is measured by summing up the aggregate domestic material consumption (DMC) and the circular use of materials. DMC is defined in economy-wide material flow accounts. The circular use of materials is approximated by the amount of waste recycled in domestic recovery plants minus imported waste destined for recovery plus exported waste destined for recovery abroad. A higher CMU rate value means that more secondary materials substitute for primary raw materials thus reducing the environmental impacts of extracting primary material.</t>
  </si>
  <si>
    <t>Generation of waste by hazardousness</t>
  </si>
  <si>
    <t>12_51</t>
  </si>
  <si>
    <t>sdg_12_51</t>
  </si>
  <si>
    <t>Generation of waste by hazardousness, 2010-2022 (Kilograms per capita)</t>
  </si>
  <si>
    <t>freq=Annual; waste=Total waste; hazard=Hazardous and non-hazardous - total</t>
  </si>
  <si>
    <t>nace_r2=All NACE activities plus households</t>
  </si>
  <si>
    <t>freq=Annual; waste=Total waste; hazard=Hazardous</t>
  </si>
  <si>
    <t>freq=Annual; waste=Total waste; hazard=Non-hazardous</t>
  </si>
  <si>
    <t>Dataset: SDG_12_51,  Updated: 30/09/2024 23:00</t>
  </si>
  <si>
    <t>This indicator measures all waste generated in a country. Major mineral wastes, dredging spoils and soils are included. This leads to high quantities of waste in some countries with substantial economic activities such as mining and construction.</t>
  </si>
  <si>
    <t>Gross value added in environmental goods and services sector</t>
  </si>
  <si>
    <t>12_61</t>
  </si>
  <si>
    <t>sdg_12_61</t>
  </si>
  <si>
    <t>Gross value added in environmental goods and services sector, 2010-2023 (Chain linked volumes (2015), million euro)</t>
  </si>
  <si>
    <t>freq=Annual; nace_r2=Total - all NACE activities; ceparema=Total environmental protection and resource management activities</t>
  </si>
  <si>
    <t>na_item=Value added, gross; ty=Total environmental goods and services sector</t>
  </si>
  <si>
    <t>Gross value added in environmental goods and services sector, 2010-2023 (Percentage of gross domestic product (GDP))</t>
  </si>
  <si>
    <t>Dataset: SDG_12_61,  Updated: 03/03/2025 23:00</t>
  </si>
  <si>
    <t>The environmental goods and services sector (EGSS) is defined as that part of a country’s economy that is engaged in producing goods and services that are used in environmental protection and resource management activities either domestically or abroad. Gross value added in EGSS represents the contribution of the environmental goods and services sector to GDP and is defined as the difference between the value of the sector’s output and intermediate consumption.</t>
  </si>
  <si>
    <t>13. CLIMATE ACTION</t>
  </si>
  <si>
    <t>Net greenhouse gas emissions</t>
  </si>
  <si>
    <t>13_10</t>
  </si>
  <si>
    <t>sdg_13_10</t>
  </si>
  <si>
    <t>-55 % of 1990 level</t>
  </si>
  <si>
    <t>Net greenhouse gas emissions, 2010-2022 (Index, 1990=100)</t>
  </si>
  <si>
    <t>airpol=Greenhouse gases (CO2, N2O in CO2 equivalent, CH4 in CO2 equivalent, HFC in CO2 equivalent, PFC in CO2 equivalent, SF6 in CO2 equivalent, NF3 in CO2 equivalent)</t>
  </si>
  <si>
    <t>src_crf=Total (excluding memo items, including international aviation)</t>
  </si>
  <si>
    <t>Net greenhouse gas emissions, 2010-2022 (Tonnes per capita)</t>
  </si>
  <si>
    <t>src_crf=Total (excluding LULUCF and memo items, including international aviation)</t>
  </si>
  <si>
    <t>Dataset: SDG_13_10,  Updated: 27/03/2025 23:00</t>
  </si>
  <si>
    <t>The indicator measures total national emissions (from both ESD and ETS sectors) including international aviation of the so called ‘Kyoto basket’ of greenhouse gases, including carbon dioxide (CO2), methane (CH4), nitrous oxide (N2O), and the so-called F-gases (hydrofluorocarbons, perfluorocarbons, nitrogen triflouride (NF3) and sulphur hexafluoride (SF6)) from all sectors of the GHG emission inventories (including international aviation and indirect CO2). The indicator is presented in two forms: as net emissions including land use, land use change and forestry (LULUCF) as well as excluding LULUCF. Using each gas’ individual global warming potential (GWP), they are being integrated into a single indicator expressed in units of CO2 equivalents. The GHG emission inventories are submitted annually by the EU Member States to the United Nations Framework Convention on Climate Change (UNFCCC).</t>
  </si>
  <si>
    <t>Net greenhouse gas emissions of the Land use, Land use change and Forestry (LULUCF) sector</t>
  </si>
  <si>
    <t>13_21</t>
  </si>
  <si>
    <t>sdg_13_21</t>
  </si>
  <si>
    <t>- 310 million tonnes of CO2 equivalent</t>
  </si>
  <si>
    <t>Net greenhouse gas emissions of the Land use, Land use change and Forestry (LULUCF) sector, 2010-2022 (Thousand tonnes)</t>
  </si>
  <si>
    <t>src_crf=Land use, land use change, and forestry (LULUCF)</t>
  </si>
  <si>
    <t>Net greenhouse gas emissions of the Land use, Land use change and Forestry (LULUCF) sector, 2010-2022 (Tonnes per capita)</t>
  </si>
  <si>
    <t>Net greenhouse gas emissions of the Land use, Land use change and Forestry (LULUCF) sector, 2010-2022 (Tonnes per square kilometre)</t>
  </si>
  <si>
    <t>Dataset: SDG_13_21,  Updated: 27/03/2025 23:00</t>
  </si>
  <si>
    <t>&lt;span style="color: rgb(51, 51, 51);"&gt;This indicator measures net carbon removals from the land use, land use change and forestry (LULUCF) sector, considering both emissions and removals from the sector. The indicator is expressed as CO2 equivalents using the global warming potential (GWP) of each gas. Emissions and removals data, known as GHG inventories, are submitted annually by Member States to the EU and the United Nations Framework Convention on Climate Change (UNFCCC).</t>
  </si>
  <si>
    <t>Average CO2 emissions per km from new passenger cars</t>
  </si>
  <si>
    <t>13_31</t>
  </si>
  <si>
    <t>sdg_13_31</t>
  </si>
  <si>
    <t>49.5 g CO2 per km</t>
  </si>
  <si>
    <t>Average CO2 emissions per km from new passenger cars, 2010-2023 (Grams per kilometre)</t>
  </si>
  <si>
    <t>Source: European Environment Agency (EEA), European Commission - Directorate-General for Climate Action (DG CLIMA)</t>
  </si>
  <si>
    <t>Dataset: SDG_13_31,  Updated: 20/01/2025 11:00</t>
  </si>
  <si>
    <t>&lt;span style="color: black;"&gt;The indicator is defined as the average carbon dioxide (CO2) emissions per km by new passenger cars in a given year. The reported emissions are based on type-approval and can deviate from the actual CO2 emissions of new cars. In the monitoring for cars and vans, emissions data are reported using the ‘New European Driving Cycle’ (NEDC) protocol until 2019, using both protocols NEDC and the ‘Worldwide harmonized Light vehicles Test Procedure’ (WLTP) in 2020 and only WLTP protocol from 2021.
span style="color: black;"&gt; In this table, from 2020, reported WLTP data are shown; for the period 2017-2019 a conversion factor, calculated using 2020 data in NEDC and WLTP, is used to show data in WLTP; before 2017, NEDC data are shown.</t>
  </si>
  <si>
    <t>Climate related economic losses – values at constant 2022 prices</t>
  </si>
  <si>
    <t>13_40</t>
  </si>
  <si>
    <t>sdg_13_40</t>
  </si>
  <si>
    <t>Climate related economic losses – values at constant 2022 prices, 2010-2023 (Current prices, million euro)</t>
  </si>
  <si>
    <t>freq=Annual; statinfo=Annual value; stk_flow=Losses</t>
  </si>
  <si>
    <t>Climate related economic losses – values at constant 2022 prices, 2010-2023 (Current prices, euro per capita)</t>
  </si>
  <si>
    <t>freq=Annual; statinfo=Thirty-year average; stk_flow=Losses</t>
  </si>
  <si>
    <t>Dataset: SDG_13_40,  Updated: 06/11/2024 23:00</t>
  </si>
  <si>
    <t>The indicator measures the economic losses from weather and climate-related events. In addition to the annual figures, a smoothed time-series based on 30-year averages is presented. In line with the climate normal period as defined by World Meteorological Organisation, these 30 years average figures reflect trends excluding the substantial climate variability on shorter time scales due to natural factors. The indicator is based on data from CATDAT of RiskLayer.</t>
  </si>
  <si>
    <t>Contribution to the international 100bn USD commitment on climate related expending (source: DG CLIMA, EIONET)</t>
  </si>
  <si>
    <t>13_50</t>
  </si>
  <si>
    <t>sdg_13_50</t>
  </si>
  <si>
    <t>Contribution to the international 100bn USD commitment on climate related expending (source: DG CLIMA, EIONET), 2014-2023 (Million euro)</t>
  </si>
  <si>
    <t>Source: ESTAT</t>
  </si>
  <si>
    <t>Dataset: SDG_13_50,  Updated: 05/02/2025 23:00</t>
  </si>
  <si>
    <t>Green bond issuance by type of issuer</t>
  </si>
  <si>
    <t>13_70</t>
  </si>
  <si>
    <t>sdg_13_70</t>
  </si>
  <si>
    <t>Green bond issuance by type of issuer, 2014-2022 (Percentage of total)</t>
  </si>
  <si>
    <t>freq=Annual; geo=European Union - 27 countries (from 2020)</t>
  </si>
  <si>
    <t>Total</t>
  </si>
  <si>
    <t>Supranational</t>
  </si>
  <si>
    <t>Subnational</t>
  </si>
  <si>
    <t>Corporate</t>
  </si>
  <si>
    <t>Government</t>
  </si>
  <si>
    <t>Dataset: SDG_13_70,  Updated: 11/06/2024 23:00</t>
  </si>
  <si>
    <t>Green bonds are loans provided by an investor to a borrower which are used to fund projects or activities that promote climate change mitigation or adaptation or other environmental objectives. While the green bond definition can vary, this indicator includes bonds that are aligned with the four core components of the International Capital Market Association (ICMA) green bond principles or are certified by the Climate Bond Initiative (CBI). Issuers include supranational issuers such as the EU or the EIB, subnational issuers such as municipalities or agencies, corporates such as a company or financial corporation, and sovereign bond issuers which are national governments.</t>
  </si>
  <si>
    <t>14. LIFE BELOW WATER</t>
  </si>
  <si>
    <t>Surface of the marine protected areas</t>
  </si>
  <si>
    <t>14_10</t>
  </si>
  <si>
    <t>sdg_14_10</t>
  </si>
  <si>
    <t>30 % of marine area</t>
  </si>
  <si>
    <t>Surface of the marine protected areas, 2012-2022 (Square kilometre)</t>
  </si>
  <si>
    <t>freq=Annual; areaprot=Marine protected area</t>
  </si>
  <si>
    <t>Surface of the marine protected areas, 2012-2022 (Percentage)</t>
  </si>
  <si>
    <t>Source: European Commission - Directorate-General for Environment (ENV); European Environment Agency (EEA)</t>
  </si>
  <si>
    <t>Dataset: SDG_14_10,  Updated: 12/03/2025 23:00</t>
  </si>
  <si>
    <t>This indicator measures the extent of marine protected areas (MPAs) in EU marine waters. MPAs are biodiversity ‘hotspots’ and can serve various objectives including species and habitats protection, biodiversity conservation and restoration, but also resource use within defined ecological boundaries. MPAs may also positively impact neighbouring areas.
The indicator comprises nationally designated protected areas and Natura 2000 sites. A nationally designated area is an area protected by national legislation. The Natura 2000 network comprises both marine and terrestrial protected areas designated under the EU Habitats and Birds Directives with the goal to maintain or restore a favourable conservation status for habitat types and species of EU interest.</t>
  </si>
  <si>
    <t>Estimated trends in fish stock biomass, by fishing areas</t>
  </si>
  <si>
    <t>14_21</t>
  </si>
  <si>
    <t>sdg_14_21</t>
  </si>
  <si>
    <t>Estimated trends in fish stock biomass, by fishing areas, 2010-2022</t>
  </si>
  <si>
    <t>freq=Annual; fishreg=EU total marine areas</t>
  </si>
  <si>
    <t>Fish stock biomass - index 2003 = 100</t>
  </si>
  <si>
    <t>freq=Annual; fishreg=Atlantic, Northeast</t>
  </si>
  <si>
    <t>freq=Annual; fishreg=Mediterranean and Black Sea</t>
  </si>
  <si>
    <t>Source: European Commission - Joint Research Centre (JRC)</t>
  </si>
  <si>
    <t>Dataset: SDG_14_21,  Updated: 19/04/2024 23:00</t>
  </si>
  <si>
    <t>Fish stock biomass is a function of biological characteristics such as abundance and weight and can indicate the status of a fish stock when measured against reference values. This is a model-based indicator that is computed using results from single-species quantitative stock assessments. It shows the median value of fish stock biomass relative to 2003. The full time series is updated every year, sometimes including new stocks due to newly available quantitative assessments which can result in small differences from one release year to the next.</t>
  </si>
  <si>
    <t>Estimated trends in fishing pressure, by fishing area</t>
  </si>
  <si>
    <t>14_30</t>
  </si>
  <si>
    <t>sdg_14_30</t>
  </si>
  <si>
    <t>Estimated trends in fishing pressure, by fishing area, 2010-2022</t>
  </si>
  <si>
    <t>freq=Annual; indic_env=Fish stocks - model based median value</t>
  </si>
  <si>
    <t>EU total marine areas</t>
  </si>
  <si>
    <t>Atlantic, Northeast</t>
  </si>
  <si>
    <t>Mediterranean and Black Sea</t>
  </si>
  <si>
    <t>Dataset: SDG_14_30,  Updated: 19/04/2024 23:00</t>
  </si>
  <si>
    <t>The indicator presents the model-based median value of fishing pressure (F/Fmsy) in EU marine waters of the North-East Atlantic and adjacent seas (FAO area 27) and the Mediterranean and the Black Sea (FAO area 37) for which current fishing mortality (F) exceeds the estimated fishing mortality consistent with achieving maximum sustainable yield (Fmsy). Fishing mortality is a measure for death or removal of fish from a population due to fishing. The fishing mortality consistent with achieving maximum sustainable yield is determined by the long-term average stock size that allows fishing at this level. For fisheries to be sustainable, F should not exceed Fmsy– the point at which the largest catch can be taken from a fish stock over an indefinite period without harming it.
he model-based median value of fishing pressure (F/Fmsy) indicates the trend of exploitation: values below 1 indicate sustainable fishing levels (F Fmsy).</t>
  </si>
  <si>
    <t>Bathing sites with excellent water quality by location</t>
  </si>
  <si>
    <t>14_40</t>
  </si>
  <si>
    <t>sdg_14_40</t>
  </si>
  <si>
    <t>Bathing sites with excellent water quality by location, 2011-2023</t>
  </si>
  <si>
    <t>freq=Annual; aquaenv=Coastal water - number</t>
  </si>
  <si>
    <t>freq=Annual; aquaenv=Coastal water excellent - number</t>
  </si>
  <si>
    <t>freq=Annual; aquaenv=Coastal water excellent - %</t>
  </si>
  <si>
    <t>freq=Annual; aquaenv=Inland water - number</t>
  </si>
  <si>
    <t>freq=Annual; aquaenv=Inland water excellent - number</t>
  </si>
  <si>
    <t>freq=Annual; aquaenv=Inland water excellent - %</t>
  </si>
  <si>
    <t>Dataset: SDG_14_40,  Updated: 05/08/2024 23:00</t>
  </si>
  <si>
    <t>The indicator measures the number and proportion of coastal and inland bathing sites with excellent water quality. The indicator assessment is based on microbiological parameters (intestinal enterococci and Escherichia coli). The new Bathing Water Directive requires Member States to identify and assess the quality of all inland and marine bathing waters and to classify these waters as ‘poor’, ‘sufficient’, ‘good’ or ‘excellent’.</t>
  </si>
  <si>
    <t>Global mean surface seawater acidity</t>
  </si>
  <si>
    <t>14_50</t>
  </si>
  <si>
    <t>sdg_14_50</t>
  </si>
  <si>
    <t>Global mean surface seawater acidity, 2010-2022</t>
  </si>
  <si>
    <t>Global pH value</t>
  </si>
  <si>
    <t>Source: Copernicus Marine Service (CMEMS) - Mercator Ocean International (Moi)</t>
  </si>
  <si>
    <t>Dataset: SDG_14_50,  Updated: 19/04/2024 23:00</t>
  </si>
  <si>
    <t>The indicator shows the global ocean surface acidity expressed as mean pH value. The decline in pH observed on a global scale corresponds to an increase in the acidity of ocean water and vice versa. An increase of atmospheric CO2 enhances the absorption of CO2 by oceans, which correlates directly with a fall in pH values of the oceans. The Copernicus Marine Environment Monitoring Service (CMEMS) provides annual data on mean ocean surface acidity using in situ data and remote sensing data, as well as empirical relationships.</t>
  </si>
  <si>
    <t>Marine waters affected by eutrophication</t>
  </si>
  <si>
    <t>14_60</t>
  </si>
  <si>
    <t>sdg_14_60</t>
  </si>
  <si>
    <t>Marine waters affected by eutrophication, 2010-2023 (Square kilometre)</t>
  </si>
  <si>
    <t>freq=Annual; indic_env=Marine area affected by eutrophication</t>
  </si>
  <si>
    <t>European Union (aggregate changing according to the context)</t>
  </si>
  <si>
    <t>Marine waters affected by eutrophication, 2010-2023 (Percentage)</t>
  </si>
  <si>
    <t>Source: Copernicus Marine Service (CMEMS)</t>
  </si>
  <si>
    <t>Dataset: SDG_14_60,  Updated: 19/04/2024 23:00</t>
  </si>
  <si>
    <t>The indicator shows the share of eutrophic marine waters in the Exclusive Economic Zone (EEZ). An area is classified as eutrophic if for more than 25 % of the observation days of a given year the chlorophyll concentrations as a proxy for eutrophication are above the 90th percentile of the 1998–2017 reference base line. Eutrophication is the process by which an excess of nutrients – mainly phosphorus and nitrogen – leads to increased growth of plant material, particularly algal blooms, in an aquatic body resulting in a decrease in water quality. This can, in turn, cause death by hypoxia of aquatic organisms. Anthropogenic activities, such as farming, agriculture, aquaculture, industry and sewage, are the main source of nutrient input in problem areas. The Marine Strategy Framework Directive (MSFD) requires Member States to report on eutrophication for their regional seas every 6 years. The Copernicus Marine Service has calculated the indicator from satellite imagery.</t>
  </si>
  <si>
    <t>15. LIFE ON LAND</t>
  </si>
  <si>
    <t>Share of forest area</t>
  </si>
  <si>
    <t>15_10</t>
  </si>
  <si>
    <t>sdg_15_10</t>
  </si>
  <si>
    <t>Share of forest area, 2012-2018 (Percentage)</t>
  </si>
  <si>
    <t>freq=Annual; landcover=Forest and other wooded land FAO</t>
  </si>
  <si>
    <t>freq=Annual; landcover=Forest FAO</t>
  </si>
  <si>
    <t>freq=Annual; landcover=Other wooded land FAO</t>
  </si>
  <si>
    <t>Dataset: SDG_15_10,  Updated: 10/01/2024 11:00</t>
  </si>
  <si>
    <t>The indicator measures the proportion of forest ecosystems in comparison to the total surface area. The data used for this indicator derives from the Land Use and Cover Area frame Survey (LUCAS) and they have been mapped to the FAO definitions, distinguishing between the categories 'forests' and 'other wooded land'.</t>
  </si>
  <si>
    <t>Surface of the terrestrial protected areas</t>
  </si>
  <si>
    <t>15_20</t>
  </si>
  <si>
    <t>sdg_15_20</t>
  </si>
  <si>
    <t>30 % of land area</t>
  </si>
  <si>
    <t>Surface of the terrestrial protected areas, 2011-2022 (Square kilometre)</t>
  </si>
  <si>
    <t>freq=Annual; areaprot=Terrestrial protected area</t>
  </si>
  <si>
    <t>Surface of the terrestrial protected areas, 2011-2022 (Percentage)</t>
  </si>
  <si>
    <t>Dataset: SDG_15_20,  Updated: 12/03/2025 23:00</t>
  </si>
  <si>
    <t>The indicator measures the surface of terrestrial protected areas. The indicator comprises nationally designated protected areas and Natura 2000 sites. A nationally designated area is an area protected by national legislation. The Natura 2000 network comprises both marine and terrestrial protected areas designated under the EU Habitats and Birds Directives with the goal to maintain or restore a favourable conservation status for habitat types and species of EU interest.</t>
  </si>
  <si>
    <t>Drought impact area on ecosystems</t>
  </si>
  <si>
    <t>15_42</t>
  </si>
  <si>
    <t>sdg_15_42</t>
  </si>
  <si>
    <t>Drought impact area on ecosystems, 2010-2023 (Square kilometre)</t>
  </si>
  <si>
    <t>Drought impact area on ecosystems, 2010-2023 (Percentage)</t>
  </si>
  <si>
    <t>Dataset: SDG_15_42,  Updated: 07/11/2024 11:00</t>
  </si>
  <si>
    <t>This indicator shows the area impacted by drought in [km2] and [% of the total area of the country]. It monitors negative anomalies in vegetation productivity in areas with a severe soil moisture deficit during the growing season (more than one standard deviation from the long term average - observed through remote sensing data at 500×500 metres resolution of the Copernicus EMS European Drought Observatory of the European Commission Joint Research Centre). The indicator covers only agricultural droughts with soil moisture deficits causing reduced vegetation productivity due to insufficient precipitation, as opposed to hydrological droughts, which occur when low water supplies become apparent in streams, reservoirs, and groundwater levels, usually after many months of meteorological drought.</t>
  </si>
  <si>
    <t>Area at risk of severe soil erosion by water</t>
  </si>
  <si>
    <t>15_50</t>
  </si>
  <si>
    <t>sdg_15_50</t>
  </si>
  <si>
    <t>Area at risk of severe soil erosion by water, 2010-2016 (Percentage)</t>
  </si>
  <si>
    <t>freq=Annual; levels=Severe</t>
  </si>
  <si>
    <t>clc18=Agricultural areas, forest and semi natural areas (excluding beaches, dunes, sand plains, bare rock and glaciers and perpetual snow)</t>
  </si>
  <si>
    <t>Area at risk of severe soil erosion by water, 2010-2016 (Square kilometre)</t>
  </si>
  <si>
    <t>Dataset: SDG_15_50,  Updated: 18/01/2024 11:00</t>
  </si>
  <si>
    <t>This indicator estimates the area at risk of severe erosion by water such as rain splash, sheet-wash and rills (soil loss greater than 10 tonnes per hectare and year). This area is expressed in square kilometres (km2) and as a percentage of the total non-artificial, erodible area in the country. The numbers are estimated using soil erosion susceptibility models.</t>
  </si>
  <si>
    <t>Common bird index by type of species - EU aggregate</t>
  </si>
  <si>
    <t>15_60</t>
  </si>
  <si>
    <t>sdg_15_60</t>
  </si>
  <si>
    <t>Common bird index by type of species - EU aggregate, 2010-2023</t>
  </si>
  <si>
    <t>freq=Annual; statinfo=Smoothed estimate; geo=European Union - 27 countries (from 2020)</t>
  </si>
  <si>
    <t>comspec=All common species</t>
  </si>
  <si>
    <t>Index, 2000=100</t>
  </si>
  <si>
    <t>Index, 1990=100</t>
  </si>
  <si>
    <t>comspec=Common farmland species</t>
  </si>
  <si>
    <t>comspec=Common forest species</t>
  </si>
  <si>
    <t>Source: European Bird Census Council (EBCC); National BirdLife organisations; Royal Society for the Protection of Birds (RSPB); Czech Society for Ornithology (CSO)</t>
  </si>
  <si>
    <t>Dataset: SDG_15_60,  Updated: 28/01/2025 23:00</t>
  </si>
  <si>
    <t>TThe indicator is a multi-species composite index, which integrates the abundance and the diversity of a selection of common bird species associated with specific habitats. Rare species are excluded. Three groups of bird species are represented: common farmland species (39 species), common forest species (34 species) and all common bird species (168 species; including farmland and forest species). The indices are presented for EU-aggregates only and with smoothed values. The European Bird Census Council and its Pan-European Common Bird Monitoring Scheme programme delivers data from 26 Member States. MT is not covered.</t>
  </si>
  <si>
    <t>Grassland butterfly index - EU aggregate</t>
  </si>
  <si>
    <t>15_61</t>
  </si>
  <si>
    <t>sdg_15_61</t>
  </si>
  <si>
    <t>Grassland butterfly index - EU aggregate, 2010-2020</t>
  </si>
  <si>
    <t>freq=Annual; statinfo=Smoothed estimate; geo=European Union (aggregate changing according to the context)</t>
  </si>
  <si>
    <t>Index, 1991=100</t>
  </si>
  <si>
    <t>Source: Butterfly Conservation Europe (BCE)</t>
  </si>
  <si>
    <t>Dataset: SDG_15_61,  Updated: 19/04/2024 23:00</t>
  </si>
  <si>
    <t>The EU grassland butterfly index integrates the population trends of 15 butterfly species monitored across the EU and has been calculated from data from 18 EU Member States (Austria, Belgium, Czechia, Estonia, Finland, France, Germany, Hungary, Ireland, Italy, Latvia, Lithuania, Luxembourg, the Netherlands, Romania, Slovenia, Spain, Sweden). The start year of national time series ranges from 1990 until 2016, therefore the index is currently presented as an EU aggregate only with smoothed values interpolating annual index values.
he data are integrated and provided by the European Butterfly Monitoring Scheme partnership and the SPRING (Strengthening Pollinator Recovery through INdicators and monitorinG)-project.</t>
  </si>
  <si>
    <t>16. PEACE, JUSTICE AND STRONG INSTITUTIONS</t>
  </si>
  <si>
    <t>Standardised death rate due to homicide by sex</t>
  </si>
  <si>
    <t>16_10</t>
  </si>
  <si>
    <t>sdg_16_10</t>
  </si>
  <si>
    <t>Standardised death rate due to homicide by sex, 2010-2022 (Rate)</t>
  </si>
  <si>
    <t>freq=Annual; icd10=Assault; age=Total; sex=Total</t>
  </si>
  <si>
    <t>freq=Annual; icd10=Assault; age=Total; sex=Males</t>
  </si>
  <si>
    <t>freq=Annual; icd10=Assault; age=Total; sex=Females</t>
  </si>
  <si>
    <t>Dataset: SDG_16_10,  Updated: 21/03/2025 11:00</t>
  </si>
  <si>
    <t>The indicator measures the standardised death rate of homicide and injuries inflicted by another person with the intent to injure or kill by any means, including ‘late effects’ from assault (International Classification of Diseases (ICD) codes X85 to Y09 and Y87.1). It does not include deaths due to legal interventions or war (ICD codes Y35 and Y36). The rate is calculated by dividing the number of people dying due to homicide or assault by the total population. Data on causes of death (COD) refer to the underlying cause which - according to the World Health Organisation (WHO) - is "the disease or injury which initiated the train of morbid events leading directly to death, or the circumstances of the accident or violence which produced the fatal injury". COD data are derived from death certificates. The medical certification of death is an obligation in all Member States. The data are presented as standardised death rates, meaning they are adjusted to a standard age distribution in order to measure death rates independently of different age structures of populations. This approach improves comparability over time and between countries. The standardised death rates used here are calculated on the basis of the standard European population referring to the residents of the countries.</t>
  </si>
  <si>
    <t>Population reporting occurrence of crime, violence or vandalism in their area by poverty status</t>
  </si>
  <si>
    <t>16_20</t>
  </si>
  <si>
    <t>sdg_16_20</t>
  </si>
  <si>
    <t>Population reporting occurrence of crime, violence or vandalism in their area by poverty status, 2010-2023 (Percentage)</t>
  </si>
  <si>
    <t>Dataset: SDG_16_20,  Updated: 21/03/2025 23:00</t>
  </si>
  <si>
    <t>The indicator shows the share of the population who reported that they face the problem of crime, violence or vandalism in their local area. This describes the situation where the respondent feels crime, violence or vandalism in the area to be a problem for the household, although this perception is not necessarily based on personal experience.</t>
  </si>
  <si>
    <t>General government total expenditure on law courts</t>
  </si>
  <si>
    <t>16_30</t>
  </si>
  <si>
    <t>sdg_16_30</t>
  </si>
  <si>
    <t>General government total expenditure on law courts, 2010-2023 (Million euro)</t>
  </si>
  <si>
    <t>General government total expenditure on law courts, 2010-2023 (Euro per inhabitant)</t>
  </si>
  <si>
    <t>Dataset: SDG_16_30,  Updated: 26/03/2025 23:00</t>
  </si>
  <si>
    <t>The indicator measures the general government total expenditure on law courts according to the classification of the functions of government (COFOG). This includes expenditure on administration, operation or support of civil and criminal law courts and the judicial system, including enforcement of fines and legal settlements imposed by the courts and operation of parole and probation systems; legal representation and advice on behalf of government or on behalf of others provided by government in cash or in services. Law courts include administrative tribunals, ombudsmen and the like, and exclude prison administrations. In computing the per capita indicator, the average National Accounts (NA) population data of the reference year is used as denominator (calculated as the arithmetic mean of the population on 1st January of two consecutive years).</t>
  </si>
  <si>
    <t>Perceived independence of the justice system</t>
  </si>
  <si>
    <t>16_40</t>
  </si>
  <si>
    <t>sdg_16_40</t>
  </si>
  <si>
    <t>Perceived independence of the justice system, 2016-2023 (Percentage)</t>
  </si>
  <si>
    <t>freq=Annual; lev_perc=Very good or fairly good</t>
  </si>
  <si>
    <t>freq=Annual; lev_perc=Very good</t>
  </si>
  <si>
    <t>freq=Annual; lev_perc=Fairly good</t>
  </si>
  <si>
    <t>freq=Annual; lev_perc=Very bad or fairly bad</t>
  </si>
  <si>
    <t>freq=Annual; lev_perc=Very bad</t>
  </si>
  <si>
    <t>freq=Annual; lev_perc=Fairly bad</t>
  </si>
  <si>
    <t>freq=Annual; lev_perc=Unknown</t>
  </si>
  <si>
    <t>Source: European Commission - Directorate-General for Communication (COMM)</t>
  </si>
  <si>
    <t>Dataset: SDG_16_40,  Updated: 07/01/2025 23:00</t>
  </si>
  <si>
    <t>The indicator is designed to explore respondents’ perceptions about the independence of the judiciary across EU Member States, looking specifically at the perceived independence of the courts and judges in a country. Data on the perceived independence of the justice system stem from annual Flash Eurobarometer surveys starting in 2016 on behalf of the European Commission’s Directorate-General for Justice and Consumers.</t>
  </si>
  <si>
    <t>Corruption Perceptions Index</t>
  </si>
  <si>
    <t>16_50</t>
  </si>
  <si>
    <t>sdg_16_50</t>
  </si>
  <si>
    <t>Corruption Perceptions Index, 2012-2023 (Number)</t>
  </si>
  <si>
    <t>Source: Transparency International</t>
  </si>
  <si>
    <t>Dataset: SDG_16_50,  Updated: 14/03/2025 23:00</t>
  </si>
  <si>
    <t>The indicator is a composite index based on a combination of surveys and assessments of corruption from 13 different sources and scores and ranks countries based on how corrupt a country’s public sector is perceived to be, with a score of 0 representing a very high level of corruption and a score of 100 representing a very clean country. The sources of information used for the 2017 CPI are based on data gathered in the 24 months preceding the publication of the index. The CPI includes only sources that provide a score for a set of countries/territories and that measure perceptions of corruption in the public sector. For a country/territory to be included in the ranking, it must be included in a minimum of three of the CPI’s data sources. The CPI is published by Transparency International.</t>
  </si>
  <si>
    <t>Victims of trafficking in human beings by sex</t>
  </si>
  <si>
    <t>16_70</t>
  </si>
  <si>
    <t>sdg_16_70</t>
  </si>
  <si>
    <t>Victims of trafficking in human beings by sex, 2010-2022 (Per hundred thousand inhabitants)</t>
  </si>
  <si>
    <t>freq=Annual; sex=Total; leg_stat=Victim</t>
  </si>
  <si>
    <t>freq=Annual; sex=Males; leg_stat=Victim</t>
  </si>
  <si>
    <t>freq=Annual; sex=Females; leg_stat=Victim</t>
  </si>
  <si>
    <t>Dataset: SDG_16_70,  Updated: 11/06/2024 23:00</t>
  </si>
  <si>
    <t>&lt;span style="color: black;"&gt;This indicator shows victims of trafficking in human beings as defined under Article 2 of the Directive 2011/36/EU. A registered victim can include a person who has been formally identified as a victim of trafficking in human beings by the relevant formal authority in a Member State or a person who has met the criteria of the EU Directive but has not been formally identified by the relevant formal authority as a trafficking victim or who has declined to be formally or legally identified as trafficked.</t>
  </si>
  <si>
    <t>17. PARTNERSHIPS FOR THE GOALS</t>
  </si>
  <si>
    <t>Official development assistance as share of gross national income</t>
  </si>
  <si>
    <t>17_10</t>
  </si>
  <si>
    <t>sdg_17_10</t>
  </si>
  <si>
    <t>0.7 % of GNI</t>
  </si>
  <si>
    <t>Official development assistance as share of gross national income, 2010-2023 (Percentage of gross national income (GNI))</t>
  </si>
  <si>
    <t>freq=Annual; partner=Official Development Assistance (ODA) recipients from Development Assistance Committee (DAC)</t>
  </si>
  <si>
    <t>freq=Annual; partner=Least developed countries</t>
  </si>
  <si>
    <t>Source: European Commission - Directorate-General for International Partnerships (INTPA); Organisation for Economic Co-operation and Development (OECD) - Development Assistance Committee (DAC)</t>
  </si>
  <si>
    <t>Dataset: SDG_17_10,  Updated: 27/03/2025 23:00</t>
  </si>
  <si>
    <t xml:space="preserve"> Official development assistance (ODA) is provided by governments and their executive agencies to support economic development and welfare in developing countries. ODA must be concessional in character, having a grant element that varies in proportion depending on the recipient. Eligible countries are included in the Organisation for Economic Cooperation and Development’s (OECD) Development Assistance Committee (DAC) official list of ODA recipients. ODA disbursements and their purpose are reported by donors to the OECD. A new methodology to calculate the ODA value of concessional loans is applied from 2018 data onwards and affects the comparability of data with previous years. Additionally, a new methodology for calculating total ODA to LDCs is applied from 2020 data onwards, by including regional net ODA known to benefit LDCs (on top of the bilateral net ODA to LDCs and imputed multilateral ODA to LDCs). ODA is here presented as a share of Gross National Income (GNI).</t>
  </si>
  <si>
    <t>EU financing to developing countries by financing source</t>
  </si>
  <si>
    <t>17_20</t>
  </si>
  <si>
    <t>sdg_17_20</t>
  </si>
  <si>
    <t>EU financing to developing countries by financing source, 2010-2023 (Million euro at constant prices)</t>
  </si>
  <si>
    <t>freq=Annual; fin_source=Total</t>
  </si>
  <si>
    <t>freq=Annual; fin_source=Official development assistance</t>
  </si>
  <si>
    <t>freq=Annual; fin_source=Grants by non-governmental organisations</t>
  </si>
  <si>
    <t>freq=Annual; fin_source=Private flows</t>
  </si>
  <si>
    <t>freq=Annual; fin_source=Other official flows</t>
  </si>
  <si>
    <t>freq=Annual; fin_source=Officially supported export credits</t>
  </si>
  <si>
    <t>Dataset: SDG_17_20,  Updated: 13/02/2025 23:00</t>
  </si>
  <si>
    <t>The indicator shows the total official and private EU financing to developing countries. These consist of net disbursements of Official Development Assistance (ODA), other official flows (OOFs), private flows (mainly foreign direct investment, FDI), grants by private agencies and NGOs and officially supported export credits. ODA consists of grants or concessional loans undertaken by the official sector with promotion of economic development and welfare in the recipient countries as the main objective. OOFs are transactions which do not meet the conditions for eligibility as ODA, either because they are not primarily aimed at development, or because they have a grant element of less than 25 %. Private flows include direct investment, bonds, export credits and multilateral private flows. Grants by private agencies and national NGOs consists of funds for development assistance and relief, together with any additional contributions in kind, including, for instance proceeds from charity Christmas card sales or special appeals (for example, for disaster relief). Developing countries are considered to be those on the OECD DAC (Development Assistance Committee) list of aid recipients. The values are given in Million euro (at constant 2022 prices).</t>
  </si>
  <si>
    <t>EU imports from developing countries by country income groups</t>
  </si>
  <si>
    <t>17_30</t>
  </si>
  <si>
    <t>sdg_17_30</t>
  </si>
  <si>
    <t>EU imports from developing countries by country income groups, 2010-2023 (Million euro)</t>
  </si>
  <si>
    <t>freq=Annual; sitc06=Total - all products; partner=Least developed countries</t>
  </si>
  <si>
    <t>Dataset: SDG_17_30,  Updated: 19/04/2024 23:00</t>
  </si>
  <si>
    <t>The indicator is defined as the value (at current prices) of EU imports from developing countries. In this context, developing countries are defined as the countries on the OECD Development Assistance Committee (DAC) list of official development assistance beneficiaries. The indicator is presented broken down by income groups of partner countries, as distinguished by the DAC list. Please note that these groups are not static over time, as countries can change groups.</t>
  </si>
  <si>
    <t>General government gross debt</t>
  </si>
  <si>
    <t>17_40</t>
  </si>
  <si>
    <t>sdg_17_40</t>
  </si>
  <si>
    <t>General government gross debt, 2010-2023 (Percentage of gross domestic product (GDP))</t>
  </si>
  <si>
    <t>freq=Annual; sector=General government; na_item=Government consolidated gross debt</t>
  </si>
  <si>
    <t>General government gross debt, 2010-2023 (Million euro)</t>
  </si>
  <si>
    <t>Dataset: SDG_17_40,  Updated: 29/10/2024 11:00</t>
  </si>
  <si>
    <t>The Treaty on the Functioning of the European Union defines this indicator as the ratio of government debt outstanding at the end of the year to gross domestic product at current market prices. For this calculation, government debt is defined as the total consolidated gross debt at nominal value in the following categories of government liabilities (as defined in ESA 2010): currency and deposits (AF.2), debt securities (AF.3) and loans (AF.4). The general government sector comprises the subsectors of central government, state government, local government and social security funds. For further methodological guidance and interpretation, please refer to the http://ec.europa.eu/eurostat/web/products-manuals-and-guidelines/-/KS-GQ-16-001 - Eurostat Manual on Government Deficit and Debt. Total government gross debt in million EUR is shown as well.</t>
  </si>
  <si>
    <t>Share of environmental taxes in total tax revenues</t>
  </si>
  <si>
    <t>17_50</t>
  </si>
  <si>
    <t>sdg_17_50</t>
  </si>
  <si>
    <t>Share of environmental taxes in total tax revenues, 2010-2023 (Percentage of total revenues from taxes and social contributions (excluding imputed social contributions))</t>
  </si>
  <si>
    <t>freq=Annual; tax=Total environmental taxes</t>
  </si>
  <si>
    <t>Dataset: SDG_17_50,  Updated: 28/01/2025 11:00</t>
  </si>
  <si>
    <t>The indicator measures the share of environmental taxes in total revenues from taxes and social contributions. Environmental taxes are defined as taxes whose tax base is a physical unit (or proxy of it) of something that has a proven, specific negative impact on the environment. Environmental tax revenues stem from four types of taxes: energy taxes (which contribute around three-quarters of the total), transport taxes (about one fifth of the total) and pollution and resource taxes (about 4 % of the total).</t>
  </si>
  <si>
    <t>High-speed internet coverage, by type of area</t>
  </si>
  <si>
    <t>17_60</t>
  </si>
  <si>
    <t>sdg_17_60</t>
  </si>
  <si>
    <t>100 % of households</t>
  </si>
  <si>
    <t>High-speed internet coverage, by type of area, 2019-2023 (Percentage of households)</t>
  </si>
  <si>
    <t>freq=Annual; terrtypo=Total</t>
  </si>
  <si>
    <t>freq=Annual; terrtypo=Rural areas</t>
  </si>
  <si>
    <t>Source: Eurostat; European Commission - Directorate-General for Communications Networks, Content and Technology (CNECT)</t>
  </si>
  <si>
    <t>Dataset: SDG_17_60,  Updated: 17/03/2025 23:00</t>
  </si>
  <si>
    <t>The indicator measures the share of households with fixed very high capacity network (VHCN) connection. Very high capacity network means either an electronic communications network that consists entirely of optical fibre elements at least up to the distribution point at the serving location, or an electronic communications network capable of delivering, under usual peak-time conditions, similar network performance in terms of available downlink and uplink bandwidth, resilience, error-related parameters, and latency and its variation.</t>
  </si>
  <si>
    <t>SDG GOALS</t>
  </si>
  <si>
    <t>Country:</t>
  </si>
  <si>
    <t>EU SDG indicators (year):</t>
  </si>
  <si>
    <t>Goal</t>
  </si>
  <si>
    <t>Total indicators</t>
  </si>
  <si>
    <t>Available</t>
  </si>
  <si>
    <t>Total indicators (%)</t>
  </si>
  <si>
    <t>Available (%)</t>
  </si>
  <si>
    <t>Not available (%)</t>
  </si>
  <si>
    <t>TOTAL</t>
  </si>
  <si>
    <t>CONTENTS</t>
  </si>
  <si>
    <t>SUMMARY STATISTICS</t>
  </si>
  <si>
    <t>EU SDG indicator set 2025</t>
  </si>
  <si>
    <t>- Profile -</t>
  </si>
  <si>
    <t>Created:</t>
  </si>
  <si>
    <t>28/3/2025 18:44</t>
  </si>
  <si>
    <t>Tool:</t>
  </si>
  <si>
    <t>EU SDG Profile Creator</t>
  </si>
  <si>
    <t>Eurostat:</t>
  </si>
  <si>
    <t>Sustainable Development Indicators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</si>
</sst>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
  </numFmts>
  <fonts count="34" x14ac:knownFonts="1">
    <font>
      <sz val="11"/>
      <color theme="1"/>
      <name val="Calibri"/>
      <family val="2"/>
      <scheme val="minor"/>
    </font>
    <font>
      <b/>
      <sz val="11"/>
      <color theme="1"/>
      <name val="Calibri"/>
      <family val="2"/>
      <scheme val="minor"/>
    </font>
    <font>
      <b/>
      <sz val="11"/>
      <color theme="1"/>
      <name val="Arial"/>
      <family val="2"/>
    </font>
    <font>
      <b/>
      <sz val="18"/>
      <color rgb="FFE5243B"/>
      <name val="Arial"/>
      <family val="2"/>
    </font>
    <font>
      <u/>
      <sz val="11"/>
      <color theme="10"/>
      <name val="Calibri"/>
      <family val="2"/>
      <scheme val="minor"/>
    </font>
    <font>
      <sz val="10"/>
      <color theme="1"/>
      <name val="Arial"/>
      <family val="2"/>
    </font>
    <font>
      <i/>
      <sz val="9"/>
      <color theme="1"/>
      <name val="Arial"/>
      <family val="2"/>
    </font>
    <font>
      <b/>
      <sz val="9"/>
      <color indexed="81"/>
      <name val="Tahoma"/>
      <family val="2"/>
    </font>
    <font>
      <u/>
      <sz val="11"/>
      <color theme="1"/>
      <name val="Calibri"/>
      <family val="2"/>
      <scheme val="minor"/>
    </font>
    <font>
      <b/>
      <sz val="10"/>
      <color theme="1"/>
      <name val="Arial"/>
      <family val="2"/>
    </font>
    <font>
      <i/>
      <sz val="11"/>
      <color theme="1"/>
      <name val="Calibri"/>
      <family val="2"/>
      <scheme val="minor"/>
    </font>
    <font>
      <i/>
      <sz val="10"/>
      <color theme="1"/>
      <name val="Arial"/>
      <family val="2"/>
    </font>
    <font>
      <b/>
      <sz val="18"/>
      <color rgb="FFDDA63A"/>
      <name val="Arial"/>
      <family val="2"/>
    </font>
    <font>
      <b/>
      <sz val="18"/>
      <color rgb="FF4C9F38"/>
      <name val="Arial"/>
      <family val="2"/>
    </font>
    <font>
      <b/>
      <sz val="18"/>
      <color rgb="FFC5192D"/>
      <name val="Arial"/>
      <family val="2"/>
    </font>
    <font>
      <b/>
      <sz val="18"/>
      <color rgb="FFFF3A21"/>
      <name val="Arial"/>
      <family val="2"/>
    </font>
    <font>
      <b/>
      <sz val="18"/>
      <color rgb="FF26BDE2"/>
      <name val="Arial"/>
      <family val="2"/>
    </font>
    <font>
      <b/>
      <sz val="18"/>
      <color rgb="FFFCC30B"/>
      <name val="Arial"/>
      <family val="2"/>
    </font>
    <font>
      <b/>
      <sz val="18"/>
      <color rgb="FFA21942"/>
      <name val="Arial"/>
      <family val="2"/>
    </font>
    <font>
      <b/>
      <sz val="18"/>
      <color rgb="FFFD6925"/>
      <name val="Arial"/>
      <family val="2"/>
    </font>
    <font>
      <b/>
      <sz val="18"/>
      <color rgb="FFDD1367"/>
      <name val="Arial"/>
      <family val="2"/>
    </font>
    <font>
      <b/>
      <sz val="18"/>
      <color rgb="FFFD9D24"/>
      <name val="Arial"/>
      <family val="2"/>
    </font>
    <font>
      <b/>
      <sz val="18"/>
      <color rgb="FFBF8B2E"/>
      <name val="Arial"/>
      <family val="2"/>
    </font>
    <font>
      <b/>
      <sz val="18"/>
      <color rgb="FF3F7E44"/>
      <name val="Arial"/>
      <family val="2"/>
    </font>
    <font>
      <b/>
      <sz val="18"/>
      <color rgb="FF0A97D9"/>
      <name val="Arial"/>
      <family val="2"/>
    </font>
    <font>
      <b/>
      <sz val="18"/>
      <color rgb="FF56C02B"/>
      <name val="Arial"/>
      <family val="2"/>
    </font>
    <font>
      <b/>
      <sz val="18"/>
      <color rgb="FF00689D"/>
      <name val="Arial"/>
      <family val="2"/>
    </font>
    <font>
      <b/>
      <sz val="18"/>
      <color rgb="FF19486A"/>
      <name val="Arial"/>
      <family val="2"/>
    </font>
    <font>
      <b/>
      <sz val="24"/>
      <color theme="1"/>
      <name val="Calibri"/>
      <family val="2"/>
      <scheme val="minor"/>
    </font>
    <font>
      <i/>
      <sz val="12"/>
      <color theme="1"/>
      <name val="Calibri"/>
      <family val="2"/>
      <scheme val="minor"/>
    </font>
    <font>
      <b/>
      <sz val="12"/>
      <color theme="1"/>
      <name val="Calibri"/>
      <family val="2"/>
      <scheme val="minor"/>
    </font>
    <font>
      <b/>
      <sz val="26"/>
      <color theme="1"/>
      <name val="Times New Roman"/>
      <family val="1"/>
    </font>
    <font>
      <sz val="22"/>
      <color theme="1"/>
      <name val="Calibri"/>
      <family val="2"/>
      <scheme val="minor"/>
    </font>
    <font>
      <b/>
      <u/>
      <sz val="11"/>
      <color theme="10"/>
      <name val="Calibri"/>
      <family val="2"/>
      <scheme val="minor"/>
    </font>
  </fonts>
  <fills count="22">
    <fill>
      <patternFill patternType="none"/>
    </fill>
    <fill>
      <patternFill patternType="gray125"/>
    </fill>
    <fill>
      <patternFill patternType="solid">
        <fgColor rgb="FFD9D9D9"/>
        <bgColor indexed="64"/>
      </patternFill>
    </fill>
    <fill>
      <patternFill patternType="solid">
        <fgColor rgb="FFFFFFE1"/>
        <bgColor indexed="64"/>
      </patternFill>
    </fill>
    <fill>
      <patternFill patternType="solid">
        <fgColor rgb="FFE5243B"/>
        <bgColor indexed="64"/>
      </patternFill>
    </fill>
    <fill>
      <patternFill patternType="solid">
        <fgColor rgb="FFDDA63A"/>
        <bgColor indexed="64"/>
      </patternFill>
    </fill>
    <fill>
      <patternFill patternType="solid">
        <fgColor rgb="FF4C9F38"/>
        <bgColor indexed="64"/>
      </patternFill>
    </fill>
    <fill>
      <patternFill patternType="solid">
        <fgColor rgb="FFC5192D"/>
        <bgColor indexed="64"/>
      </patternFill>
    </fill>
    <fill>
      <patternFill patternType="solid">
        <fgColor rgb="FFFF3A21"/>
        <bgColor indexed="64"/>
      </patternFill>
    </fill>
    <fill>
      <patternFill patternType="solid">
        <fgColor rgb="FF26BDE2"/>
        <bgColor indexed="64"/>
      </patternFill>
    </fill>
    <fill>
      <patternFill patternType="solid">
        <fgColor rgb="FFFCC30B"/>
        <bgColor indexed="64"/>
      </patternFill>
    </fill>
    <fill>
      <patternFill patternType="solid">
        <fgColor rgb="FFA21942"/>
        <bgColor indexed="64"/>
      </patternFill>
    </fill>
    <fill>
      <patternFill patternType="solid">
        <fgColor rgb="FFFD6925"/>
        <bgColor indexed="64"/>
      </patternFill>
    </fill>
    <fill>
      <patternFill patternType="solid">
        <fgColor rgb="FFDD1367"/>
        <bgColor indexed="64"/>
      </patternFill>
    </fill>
    <fill>
      <patternFill patternType="solid">
        <fgColor rgb="FFFD9D24"/>
        <bgColor indexed="64"/>
      </patternFill>
    </fill>
    <fill>
      <patternFill patternType="solid">
        <fgColor rgb="FFBF8B2E"/>
        <bgColor indexed="64"/>
      </patternFill>
    </fill>
    <fill>
      <patternFill patternType="solid">
        <fgColor rgb="FF3F7E44"/>
        <bgColor indexed="64"/>
      </patternFill>
    </fill>
    <fill>
      <patternFill patternType="solid">
        <fgColor rgb="FF0A97D9"/>
        <bgColor indexed="64"/>
      </patternFill>
    </fill>
    <fill>
      <patternFill patternType="solid">
        <fgColor rgb="FF56C02B"/>
        <bgColor indexed="64"/>
      </patternFill>
    </fill>
    <fill>
      <patternFill patternType="solid">
        <fgColor rgb="FF00689D"/>
        <bgColor indexed="64"/>
      </patternFill>
    </fill>
    <fill>
      <patternFill patternType="solid">
        <fgColor rgb="FF19486A"/>
        <bgColor indexed="64"/>
      </patternFill>
    </fill>
    <fill>
      <patternFill patternType="solid">
        <fgColor rgb="FFB7DEE8"/>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top/>
      <bottom style="thin">
        <color indexed="64"/>
      </bottom>
      <diagonal/>
    </border>
    <border>
      <left/>
      <right/>
      <top/>
      <bottom style="medium">
        <color indexed="64"/>
      </bottom>
      <diagonal/>
    </border>
    <border>
      <left/>
      <right/>
      <top/>
      <bottom style="medium">
        <color rgb="FFE5243B"/>
      </bottom>
      <diagonal/>
    </border>
    <border>
      <left/>
      <right/>
      <top/>
      <bottom style="medium">
        <color rgb="FFDDA63A"/>
      </bottom>
      <diagonal/>
    </border>
    <border>
      <left/>
      <right/>
      <top/>
      <bottom style="medium">
        <color rgb="FF4C9F38"/>
      </bottom>
      <diagonal/>
    </border>
    <border>
      <left/>
      <right/>
      <top/>
      <bottom style="medium">
        <color rgb="FFC5192D"/>
      </bottom>
      <diagonal/>
    </border>
    <border>
      <left/>
      <right/>
      <top/>
      <bottom style="medium">
        <color rgb="FFFF3A21"/>
      </bottom>
      <diagonal/>
    </border>
    <border>
      <left/>
      <right/>
      <top/>
      <bottom style="medium">
        <color rgb="FF26BDE2"/>
      </bottom>
      <diagonal/>
    </border>
    <border>
      <left/>
      <right/>
      <top/>
      <bottom style="medium">
        <color rgb="FFFCC30B"/>
      </bottom>
      <diagonal/>
    </border>
    <border>
      <left/>
      <right/>
      <top/>
      <bottom style="medium">
        <color rgb="FFA21942"/>
      </bottom>
      <diagonal/>
    </border>
    <border>
      <left/>
      <right/>
      <top/>
      <bottom style="medium">
        <color rgb="FFFD6925"/>
      </bottom>
      <diagonal/>
    </border>
    <border>
      <left/>
      <right/>
      <top/>
      <bottom style="medium">
        <color rgb="FFDD1367"/>
      </bottom>
      <diagonal/>
    </border>
    <border>
      <left/>
      <right/>
      <top/>
      <bottom style="medium">
        <color rgb="FFFD9D24"/>
      </bottom>
      <diagonal/>
    </border>
    <border>
      <left/>
      <right/>
      <top/>
      <bottom style="medium">
        <color rgb="FFBF8B2E"/>
      </bottom>
      <diagonal/>
    </border>
    <border>
      <left/>
      <right/>
      <top/>
      <bottom style="medium">
        <color rgb="FF3F7E44"/>
      </bottom>
      <diagonal/>
    </border>
    <border>
      <left/>
      <right/>
      <top/>
      <bottom style="medium">
        <color rgb="FF0A97D9"/>
      </bottom>
      <diagonal/>
    </border>
    <border>
      <left/>
      <right/>
      <top style="medium">
        <color rgb="FF0A97D9"/>
      </top>
      <bottom style="medium">
        <color rgb="FF0A97D9"/>
      </bottom>
      <diagonal/>
    </border>
    <border>
      <left/>
      <right/>
      <top/>
      <bottom style="medium">
        <color rgb="FF56C02B"/>
      </bottom>
      <diagonal/>
    </border>
    <border>
      <left/>
      <right/>
      <top/>
      <bottom style="medium">
        <color rgb="FF00689D"/>
      </bottom>
      <diagonal/>
    </border>
    <border>
      <left/>
      <right/>
      <top/>
      <bottom style="medium">
        <color rgb="FF19486A"/>
      </bottom>
      <diagonal/>
    </border>
  </borders>
  <cellStyleXfs count="2">
    <xf numFmtId="0" fontId="0" fillId="0" borderId="0"/>
    <xf numFmtId="0" fontId="4" fillId="0" borderId="0" applyNumberFormat="0" applyFill="0" applyBorder="0" applyAlignment="0" applyProtection="0"/>
  </cellStyleXfs>
  <cellXfs count="123">
    <xf numFmtId="0" fontId="0" fillId="0" borderId="0" xfId="0"/>
    <xf numFmtId="0" fontId="1" fillId="0" borderId="0" xfId="0" applyFont="1"/>
    <xf numFmtId="0" fontId="2" fillId="0" borderId="0" xfId="0" applyFont="1"/>
    <xf numFmtId="0" fontId="3" fillId="0" borderId="0" xfId="0" applyFont="1"/>
    <xf numFmtId="0" fontId="4" fillId="0" borderId="0" xfId="1"/>
    <xf numFmtId="0" fontId="2" fillId="2" borderId="1" xfId="0" applyFont="1" applyFill="1" applyBorder="1"/>
    <xf numFmtId="0" fontId="2" fillId="2" borderId="2" xfId="0" applyFont="1" applyFill="1" applyBorder="1"/>
    <xf numFmtId="0" fontId="2" fillId="2" borderId="3" xfId="0" applyFont="1" applyFill="1" applyBorder="1"/>
    <xf numFmtId="0" fontId="0" fillId="0" borderId="4" xfId="0" applyBorder="1" applyAlignment="1">
      <alignment horizontal="left" vertical="center" wrapText="1"/>
    </xf>
    <xf numFmtId="0" fontId="0" fillId="0" borderId="5" xfId="0" applyBorder="1"/>
    <xf numFmtId="0" fontId="4" fillId="0" borderId="5" xfId="1" applyBorder="1"/>
    <xf numFmtId="0" fontId="5" fillId="0" borderId="4" xfId="0" applyFont="1" applyBorder="1" applyAlignment="1">
      <alignment horizontal="left" vertical="center"/>
    </xf>
    <xf numFmtId="0" fontId="5" fillId="0" borderId="5" xfId="0" applyFont="1" applyBorder="1"/>
    <xf numFmtId="0" fontId="5" fillId="0" borderId="6" xfId="0" applyFont="1" applyBorder="1"/>
    <xf numFmtId="0" fontId="4" fillId="0" borderId="6" xfId="1" applyBorder="1"/>
    <xf numFmtId="0" fontId="0" fillId="0" borderId="6" xfId="0" applyBorder="1"/>
    <xf numFmtId="0" fontId="0" fillId="0" borderId="0" xfId="0" applyAlignment="1">
      <alignment horizontal="left" vertical="center" wrapText="1"/>
    </xf>
    <xf numFmtId="0" fontId="0" fillId="0" borderId="4" xfId="0" applyBorder="1"/>
    <xf numFmtId="0" fontId="0" fillId="0" borderId="5" xfId="0" applyBorder="1" applyAlignment="1">
      <alignment horizontal="left" vertical="center" wrapText="1"/>
    </xf>
    <xf numFmtId="0" fontId="0" fillId="0" borderId="6" xfId="0" quotePrefix="1" applyBorder="1"/>
    <xf numFmtId="0" fontId="5" fillId="0" borderId="4" xfId="0" applyFont="1" applyBorder="1"/>
    <xf numFmtId="0" fontId="5" fillId="0" borderId="5" xfId="0" applyFont="1" applyBorder="1" applyAlignment="1">
      <alignment horizontal="left" vertical="center"/>
    </xf>
    <xf numFmtId="0" fontId="6" fillId="0" borderId="0" xfId="0" applyFont="1"/>
    <xf numFmtId="0" fontId="0" fillId="0" borderId="7" xfId="0" applyBorder="1"/>
    <xf numFmtId="0" fontId="0" fillId="0" borderId="8" xfId="0" applyBorder="1"/>
    <xf numFmtId="0" fontId="0" fillId="0" borderId="9" xfId="0" applyBorder="1"/>
    <xf numFmtId="0" fontId="0" fillId="0" borderId="0" xfId="0" applyAlignment="1">
      <alignment horizontal="right"/>
    </xf>
    <xf numFmtId="0" fontId="0" fillId="0" borderId="9" xfId="0" applyBorder="1" applyAlignment="1">
      <alignment horizontal="right"/>
    </xf>
    <xf numFmtId="0" fontId="8" fillId="0" borderId="0" xfId="0" applyFont="1"/>
    <xf numFmtId="0" fontId="9" fillId="0" borderId="0" xfId="0" applyFont="1"/>
    <xf numFmtId="0" fontId="11" fillId="3" borderId="0" xfId="0" applyFont="1" applyFill="1" applyAlignment="1">
      <alignment horizontal="left" vertical="center" wrapText="1"/>
    </xf>
    <xf numFmtId="0" fontId="0" fillId="0" borderId="5" xfId="0" quotePrefix="1" applyBorder="1"/>
    <xf numFmtId="0" fontId="11" fillId="0" borderId="0" xfId="0" applyFont="1"/>
    <xf numFmtId="0" fontId="12" fillId="0" borderId="0" xfId="0" applyFont="1"/>
    <xf numFmtId="0" fontId="0" fillId="0" borderId="10" xfId="0" applyBorder="1"/>
    <xf numFmtId="0" fontId="0" fillId="0" borderId="10" xfId="0" applyBorder="1" applyAlignment="1">
      <alignment horizontal="right"/>
    </xf>
    <xf numFmtId="0" fontId="13" fillId="0" borderId="0" xfId="0" applyFont="1"/>
    <xf numFmtId="0" fontId="0" fillId="0" borderId="11" xfId="0" applyBorder="1"/>
    <xf numFmtId="0" fontId="0" fillId="0" borderId="11" xfId="0" applyBorder="1" applyAlignment="1">
      <alignment horizontal="right"/>
    </xf>
    <xf numFmtId="0" fontId="14" fillId="0" borderId="0" xfId="0" applyFont="1"/>
    <xf numFmtId="0" fontId="0" fillId="0" borderId="12" xfId="0" applyBorder="1"/>
    <xf numFmtId="0" fontId="0" fillId="0" borderId="12" xfId="0" applyBorder="1" applyAlignment="1">
      <alignment horizontal="right"/>
    </xf>
    <xf numFmtId="0" fontId="15" fillId="0" borderId="0" xfId="0" applyFont="1"/>
    <xf numFmtId="0" fontId="0" fillId="0" borderId="0" xfId="0" applyAlignment="1">
      <alignment horizontal="right" vertical="center" wrapText="1"/>
    </xf>
    <xf numFmtId="0" fontId="0" fillId="0" borderId="13" xfId="0" applyBorder="1"/>
    <xf numFmtId="0" fontId="0" fillId="0" borderId="13" xfId="0" applyBorder="1" applyAlignment="1">
      <alignment horizontal="right" vertical="center" wrapText="1"/>
    </xf>
    <xf numFmtId="0" fontId="0" fillId="0" borderId="13" xfId="0" applyBorder="1" applyAlignment="1">
      <alignment horizontal="right"/>
    </xf>
    <xf numFmtId="0" fontId="16" fillId="0" borderId="0" xfId="0" applyFont="1"/>
    <xf numFmtId="0" fontId="0" fillId="0" borderId="14" xfId="0" applyBorder="1"/>
    <xf numFmtId="0" fontId="0" fillId="0" borderId="14" xfId="0" applyBorder="1" applyAlignment="1">
      <alignment horizontal="right"/>
    </xf>
    <xf numFmtId="0" fontId="17" fillId="0" borderId="0" xfId="0" applyFont="1"/>
    <xf numFmtId="0" fontId="0" fillId="0" borderId="15" xfId="0" applyBorder="1"/>
    <xf numFmtId="0" fontId="0" fillId="0" borderId="15" xfId="0" applyBorder="1" applyAlignment="1">
      <alignment horizontal="right"/>
    </xf>
    <xf numFmtId="0" fontId="18" fillId="0" borderId="0" xfId="0" applyFont="1"/>
    <xf numFmtId="0" fontId="0" fillId="0" borderId="16" xfId="0" applyBorder="1"/>
    <xf numFmtId="0" fontId="0" fillId="0" borderId="16" xfId="0" applyBorder="1" applyAlignment="1">
      <alignment horizontal="right"/>
    </xf>
    <xf numFmtId="0" fontId="19" fillId="0" borderId="0" xfId="0" applyFont="1"/>
    <xf numFmtId="0" fontId="0" fillId="0" borderId="17" xfId="0" applyBorder="1"/>
    <xf numFmtId="0" fontId="0" fillId="0" borderId="17" xfId="0" applyBorder="1" applyAlignment="1">
      <alignment horizontal="right"/>
    </xf>
    <xf numFmtId="0" fontId="20" fillId="0" borderId="0" xfId="0" applyFont="1"/>
    <xf numFmtId="0" fontId="0" fillId="0" borderId="18" xfId="0" applyBorder="1"/>
    <xf numFmtId="0" fontId="0" fillId="0" borderId="18" xfId="0" applyBorder="1" applyAlignment="1">
      <alignment horizontal="right"/>
    </xf>
    <xf numFmtId="0" fontId="21" fillId="0" borderId="0" xfId="0" applyFont="1"/>
    <xf numFmtId="0" fontId="0" fillId="0" borderId="19" xfId="0" applyBorder="1"/>
    <xf numFmtId="0" fontId="0" fillId="0" borderId="19" xfId="0" applyBorder="1" applyAlignment="1">
      <alignment horizontal="right"/>
    </xf>
    <xf numFmtId="0" fontId="22" fillId="0" borderId="0" xfId="0" applyFont="1"/>
    <xf numFmtId="0" fontId="0" fillId="0" borderId="20" xfId="0" applyBorder="1"/>
    <xf numFmtId="0" fontId="0" fillId="0" borderId="20" xfId="0" applyBorder="1" applyAlignment="1">
      <alignment horizontal="right"/>
    </xf>
    <xf numFmtId="0" fontId="23" fillId="0" borderId="0" xfId="0" applyFont="1"/>
    <xf numFmtId="0" fontId="0" fillId="0" borderId="21" xfId="0" applyBorder="1"/>
    <xf numFmtId="0" fontId="0" fillId="0" borderId="21" xfId="0" applyBorder="1" applyAlignment="1">
      <alignment horizontal="right"/>
    </xf>
    <xf numFmtId="0" fontId="24" fillId="0" borderId="0" xfId="0" applyFont="1"/>
    <xf numFmtId="0" fontId="0" fillId="0" borderId="22" xfId="0" applyBorder="1"/>
    <xf numFmtId="0" fontId="0" fillId="0" borderId="0" xfId="0" applyBorder="1"/>
    <xf numFmtId="0" fontId="0" fillId="0" borderId="23" xfId="0" applyBorder="1"/>
    <xf numFmtId="0" fontId="0" fillId="0" borderId="23" xfId="0" applyBorder="1" applyAlignment="1">
      <alignment horizontal="right"/>
    </xf>
    <xf numFmtId="0" fontId="0" fillId="0" borderId="22" xfId="0" applyBorder="1" applyAlignment="1">
      <alignment horizontal="right"/>
    </xf>
    <xf numFmtId="0" fontId="25" fillId="0" borderId="0" xfId="0" applyFont="1"/>
    <xf numFmtId="0" fontId="0" fillId="0" borderId="24" xfId="0" applyBorder="1"/>
    <xf numFmtId="0" fontId="0" fillId="0" borderId="24" xfId="0" applyBorder="1" applyAlignment="1">
      <alignment horizontal="right"/>
    </xf>
    <xf numFmtId="0" fontId="26" fillId="0" borderId="0" xfId="0" applyFont="1"/>
    <xf numFmtId="0" fontId="0" fillId="0" borderId="25" xfId="0" applyBorder="1"/>
    <xf numFmtId="0" fontId="0" fillId="0" borderId="25" xfId="0" applyBorder="1" applyAlignment="1">
      <alignment horizontal="right"/>
    </xf>
    <xf numFmtId="0" fontId="27" fillId="0" borderId="0" xfId="0" applyFont="1"/>
    <xf numFmtId="0" fontId="0" fillId="0" borderId="26" xfId="0" applyBorder="1"/>
    <xf numFmtId="0" fontId="0" fillId="0" borderId="26" xfId="0" applyBorder="1" applyAlignment="1">
      <alignment horizontal="right"/>
    </xf>
    <xf numFmtId="0" fontId="28" fillId="0" borderId="0" xfId="0" applyFont="1"/>
    <xf numFmtId="0" fontId="10" fillId="0" borderId="0" xfId="0" applyFont="1"/>
    <xf numFmtId="0" fontId="1" fillId="0" borderId="0" xfId="0" applyFont="1" applyAlignment="1">
      <alignment horizontal="left"/>
    </xf>
    <xf numFmtId="0" fontId="1" fillId="0" borderId="8" xfId="0" applyFont="1" applyBorder="1" applyAlignment="1">
      <alignment horizontal="left"/>
    </xf>
    <xf numFmtId="0" fontId="1" fillId="0" borderId="8" xfId="0" applyFont="1" applyBorder="1" applyAlignment="1">
      <alignment horizontal="center" vertical="center" wrapText="1"/>
    </xf>
    <xf numFmtId="164" fontId="0" fillId="0" borderId="0" xfId="0" applyNumberFormat="1"/>
    <xf numFmtId="164" fontId="1" fillId="0" borderId="0" xfId="0" applyNumberFormat="1" applyFont="1"/>
    <xf numFmtId="0" fontId="29" fillId="0" borderId="0" xfId="0" applyFont="1"/>
    <xf numFmtId="0" fontId="29" fillId="0" borderId="0" xfId="0" applyFont="1" applyAlignment="1">
      <alignment horizontal="right"/>
    </xf>
    <xf numFmtId="164" fontId="0" fillId="0" borderId="8" xfId="0" applyNumberFormat="1" applyBorder="1"/>
    <xf numFmtId="0" fontId="30" fillId="0" borderId="7" xfId="0" applyFont="1" applyBorder="1" applyAlignment="1">
      <alignment horizontal="left"/>
    </xf>
    <xf numFmtId="0" fontId="0" fillId="0" borderId="0" xfId="0" applyAlignment="1">
      <alignment vertical="center" wrapText="1"/>
    </xf>
    <xf numFmtId="0" fontId="4" fillId="0" borderId="0" xfId="1" applyAlignment="1">
      <alignment vertical="center"/>
    </xf>
    <xf numFmtId="0" fontId="4" fillId="0" borderId="7" xfId="1" applyBorder="1" applyAlignment="1">
      <alignment vertical="center"/>
    </xf>
    <xf numFmtId="0" fontId="0" fillId="0" borderId="7" xfId="0" applyBorder="1" applyAlignment="1">
      <alignment vertical="center" wrapText="1"/>
    </xf>
    <xf numFmtId="0" fontId="4" fillId="0" borderId="7" xfId="1" applyBorder="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0" fillId="9" borderId="0" xfId="0" applyFill="1"/>
    <xf numFmtId="0" fontId="0" fillId="10" borderId="0" xfId="0" applyFill="1"/>
    <xf numFmtId="0" fontId="0" fillId="11" borderId="0" xfId="0" applyFill="1"/>
    <xf numFmtId="0" fontId="0" fillId="12" borderId="0" xfId="0" applyFill="1"/>
    <xf numFmtId="0" fontId="0" fillId="13" borderId="0" xfId="0" applyFill="1"/>
    <xf numFmtId="0" fontId="0" fillId="14" borderId="0" xfId="0" applyFill="1"/>
    <xf numFmtId="0" fontId="0" fillId="15" borderId="0" xfId="0" applyFill="1"/>
    <xf numFmtId="0" fontId="0" fillId="16" borderId="0" xfId="0" applyFill="1"/>
    <xf numFmtId="0" fontId="0" fillId="17" borderId="0" xfId="0" applyFill="1"/>
    <xf numFmtId="0" fontId="0" fillId="18" borderId="0" xfId="0" applyFill="1"/>
    <xf numFmtId="0" fontId="0" fillId="19" borderId="0" xfId="0" applyFill="1"/>
    <xf numFmtId="0" fontId="0" fillId="20" borderId="0" xfId="0" applyFill="1"/>
    <xf numFmtId="0" fontId="0" fillId="21" borderId="0" xfId="0" applyFill="1"/>
    <xf numFmtId="0" fontId="31" fillId="21" borderId="0" xfId="0" applyFont="1" applyFill="1" applyAlignment="1">
      <alignment horizontal="center" vertical="center"/>
    </xf>
    <xf numFmtId="0" fontId="32" fillId="21" borderId="0" xfId="0" quotePrefix="1" applyFont="1" applyFill="1" applyAlignment="1">
      <alignment horizontal="center" vertical="center"/>
    </xf>
    <xf numFmtId="0" fontId="33" fillId="0" borderId="0" xfId="1" applyFo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theme" Target="theme/theme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Persons at risk of poverty or social exclusion, 2014-2023 (Percentage)</a:t>
            </a:r>
            <a:endParaRPr lang="en-US" sz="1200" b="0"/>
          </a:p>
          <a:p>
            <a:pPr>
              <a:defRPr sz="1400">
                <a:latin typeface="Calibri"/>
                <a:ea typeface="Calibri"/>
                <a:cs typeface="Calibri"/>
              </a:defRPr>
            </a:pPr>
            <a:r>
              <a:rPr lang="en-US" sz="1200" b="0"/>
              <a:t>SDG ind 01_10: freq=Annual, age=Total</a:t>
            </a:r>
          </a:p>
        </c:rich>
      </c:tx>
      <c:layout/>
      <c:overlay val="0"/>
    </c:title>
    <c:autoTitleDeleted val="0"/>
    <c:plotArea>
      <c:layout/>
      <c:barChart>
        <c:barDir val="col"/>
        <c:grouping val="clustered"/>
        <c:varyColors val="0"/>
        <c:ser>
          <c:idx val="0"/>
          <c:order val="0"/>
          <c:tx>
            <c:strRef>
              <c:f>'01_10'!$A$23</c:f>
              <c:strCache>
                <c:ptCount val="1"/>
                <c:pt idx="0">
                  <c:v>European Union - 27 countries (from 2020)</c:v>
                </c:pt>
              </c:strCache>
            </c:strRef>
          </c:tx>
          <c:spPr>
            <a:solidFill>
              <a:srgbClr val="E5243B"/>
            </a:solidFill>
          </c:spPr>
          <c:invertIfNegative val="0"/>
          <c:cat>
            <c:numRef>
              <c:f>'01_10'!$B$22:$K$22</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'01_10'!$B$23:$K$23</c:f>
              <c:numCache>
                <c:formatCode>General</c:formatCode>
                <c:ptCount val="10"/>
                <c:pt idx="0">
                  <c:v>0</c:v>
                </c:pt>
                <c:pt idx="1">
                  <c:v>24</c:v>
                </c:pt>
                <c:pt idx="2">
                  <c:v>23.7</c:v>
                </c:pt>
                <c:pt idx="3">
                  <c:v>22.4</c:v>
                </c:pt>
                <c:pt idx="4">
                  <c:v>21.7</c:v>
                </c:pt>
                <c:pt idx="5">
                  <c:v>21.8</c:v>
                </c:pt>
                <c:pt idx="6">
                  <c:v>21.5</c:v>
                </c:pt>
                <c:pt idx="7">
                  <c:v>21.7</c:v>
                </c:pt>
                <c:pt idx="8">
                  <c:v>21.6</c:v>
                </c:pt>
                <c:pt idx="9">
                  <c:v>21.3</c:v>
                </c:pt>
              </c:numCache>
            </c:numRef>
          </c:val>
        </c:ser>
        <c:ser>
          <c:idx val="1"/>
          <c:order val="1"/>
          <c:tx>
            <c:strRef>
              <c:f>'01_10'!$A$24</c:f>
              <c:strCache>
                <c:ptCount val="1"/>
                <c:pt idx="0">
                  <c:v>Denmark</c:v>
                </c:pt>
              </c:strCache>
            </c:strRef>
          </c:tx>
          <c:spPr>
            <a:solidFill>
              <a:srgbClr val="E94357"/>
            </a:solidFill>
          </c:spPr>
          <c:invertIfNegative val="0"/>
          <c:cat>
            <c:numRef>
              <c:f>'01_10'!$B$22:$K$22</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'01_10'!$B$24:$K$24</c:f>
              <c:numCache>
                <c:formatCode>General</c:formatCode>
                <c:ptCount val="10"/>
                <c:pt idx="0">
                  <c:v>0</c:v>
                </c:pt>
                <c:pt idx="1">
                  <c:v>18.600000000000001</c:v>
                </c:pt>
                <c:pt idx="2">
                  <c:v>17.5</c:v>
                </c:pt>
                <c:pt idx="3">
                  <c:v>17.8</c:v>
                </c:pt>
                <c:pt idx="4">
                  <c:v>17.5</c:v>
                </c:pt>
                <c:pt idx="5">
                  <c:v>17.3</c:v>
                </c:pt>
                <c:pt idx="6">
                  <c:v>16.8</c:v>
                </c:pt>
                <c:pt idx="7">
                  <c:v>17.3</c:v>
                </c:pt>
                <c:pt idx="8">
                  <c:v>17.100000000000001</c:v>
                </c:pt>
                <c:pt idx="9">
                  <c:v>17.899999999999999</c:v>
                </c:pt>
              </c:numCache>
            </c:numRef>
          </c:val>
        </c:ser>
        <c:ser>
          <c:idx val="2"/>
          <c:order val="2"/>
          <c:tx>
            <c:strRef>
              <c:f>'01_10'!$A$25</c:f>
              <c:strCache>
                <c:ptCount val="1"/>
                <c:pt idx="0">
                  <c:v>Croatia</c:v>
                </c:pt>
              </c:strCache>
            </c:strRef>
          </c:tx>
          <c:spPr>
            <a:solidFill>
              <a:srgbClr val="EC5E6F"/>
            </a:solidFill>
          </c:spPr>
          <c:invertIfNegative val="0"/>
          <c:cat>
            <c:numRef>
              <c:f>'01_10'!$B$22:$K$22</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'01_10'!$B$25:$K$25</c:f>
              <c:numCache>
                <c:formatCode>General</c:formatCode>
                <c:ptCount val="10"/>
                <c:pt idx="0">
                  <c:v>25.5</c:v>
                </c:pt>
                <c:pt idx="1">
                  <c:v>24.4</c:v>
                </c:pt>
                <c:pt idx="2">
                  <c:v>23.5</c:v>
                </c:pt>
                <c:pt idx="3">
                  <c:v>23.7</c:v>
                </c:pt>
                <c:pt idx="4">
                  <c:v>22.1</c:v>
                </c:pt>
                <c:pt idx="5">
                  <c:v>20.8</c:v>
                </c:pt>
                <c:pt idx="6">
                  <c:v>20.5</c:v>
                </c:pt>
                <c:pt idx="7">
                  <c:v>20.9</c:v>
                </c:pt>
                <c:pt idx="8">
                  <c:v>19.899999999999999</c:v>
                </c:pt>
                <c:pt idx="9">
                  <c:v>20.7</c:v>
                </c:pt>
              </c:numCache>
            </c:numRef>
          </c:val>
        </c:ser>
        <c:ser>
          <c:idx val="3"/>
          <c:order val="3"/>
          <c:tx>
            <c:strRef>
              <c:f>'01_10'!$A$26</c:f>
              <c:strCache>
                <c:ptCount val="1"/>
                <c:pt idx="0">
                  <c:v>Serbia</c:v>
                </c:pt>
              </c:strCache>
            </c:strRef>
          </c:tx>
          <c:spPr>
            <a:solidFill>
              <a:srgbClr val="EF7987"/>
            </a:solidFill>
          </c:spPr>
          <c:invertIfNegative val="0"/>
          <c:cat>
            <c:numRef>
              <c:f>'01_10'!$B$22:$K$22</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'01_10'!$B$26:$K$26</c:f>
              <c:numCache>
                <c:formatCode>General</c:formatCode>
                <c:ptCount val="10"/>
                <c:pt idx="0">
                  <c:v>0</c:v>
                </c:pt>
                <c:pt idx="1">
                  <c:v>41</c:v>
                </c:pt>
                <c:pt idx="2">
                  <c:v>30</c:v>
                </c:pt>
                <c:pt idx="3">
                  <c:v>39.299999999999997</c:v>
                </c:pt>
                <c:pt idx="4">
                  <c:v>33.9</c:v>
                </c:pt>
                <c:pt idx="5">
                  <c:v>31.1</c:v>
                </c:pt>
                <c:pt idx="6">
                  <c:v>31</c:v>
                </c:pt>
                <c:pt idx="7">
                  <c:v>28.9</c:v>
                </c:pt>
                <c:pt idx="8">
                  <c:v>29</c:v>
                </c:pt>
                <c:pt idx="9">
                  <c:v>27.2</c:v>
                </c:pt>
              </c:numCache>
            </c:numRef>
          </c:val>
        </c:ser>
        <c:dLbls>
          <c:showLegendKey val="0"/>
          <c:showVal val="0"/>
          <c:showCatName val="0"/>
          <c:showSerName val="0"/>
          <c:showPercent val="0"/>
          <c:showBubbleSize val="0"/>
        </c:dLbls>
        <c:gapWidth val="150"/>
        <c:axId val="118442240"/>
        <c:axId val="118452224"/>
      </c:barChart>
      <c:catAx>
        <c:axId val="118442240"/>
        <c:scaling>
          <c:orientation val="minMax"/>
        </c:scaling>
        <c:delete val="0"/>
        <c:axPos val="b"/>
        <c:numFmt formatCode="General" sourceLinked="1"/>
        <c:majorTickMark val="out"/>
        <c:minorTickMark val="none"/>
        <c:tickLblPos val="nextTo"/>
        <c:crossAx val="118452224"/>
        <c:crosses val="autoZero"/>
        <c:auto val="1"/>
        <c:lblAlgn val="ctr"/>
        <c:lblOffset val="100"/>
        <c:noMultiLvlLbl val="0"/>
      </c:catAx>
      <c:valAx>
        <c:axId val="11845222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18442240"/>
        <c:crosses val="autoZero"/>
        <c:crossBetween val="between"/>
      </c:valAx>
    </c:plotArea>
    <c:legend>
      <c:legendPos val="b"/>
      <c:layout/>
      <c:overlay val="0"/>
    </c:legend>
    <c:plotVisOnly val="1"/>
    <c:dispBlanksAs val="gap"/>
    <c:showDLblsOverMax val="0"/>
  </c:chart>
  <c:spPr>
    <a:ln>
      <a:solidFill>
        <a:srgbClr val="E5243B"/>
      </a:solidFill>
      <a:prstDash val="soli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Severe material and social deprivation rate by age group and sex, 2015-2023 (Thousand persons)</a:t>
            </a:r>
            <a:endParaRPr sz="1200" b="0"/>
          </a:p>
          <a:p>
            <a:pPr>
              <a:defRPr sz="1400">
                <a:latin typeface="Calibri"/>
                <a:ea typeface="Calibri"/>
                <a:cs typeface="Calibri"/>
              </a:defRPr>
            </a:pPr>
            <a:r>
              <a:rPr sz="1200" b="0"/>
              <a:t>SDG ind 01_31: freq=Annual, age=Less than 18 years, sex=Total</a:t>
            </a:r>
          </a:p>
        </c:rich>
      </c:tx>
      <c:overlay val="0"/>
    </c:title>
    <c:autoTitleDeleted val="0"/>
    <c:plotArea>
      <c:layout/>
      <c:barChart>
        <c:barDir val="col"/>
        <c:grouping val="clustered"/>
        <c:varyColors val="0"/>
        <c:ser>
          <c:idx val="0"/>
          <c:order val="0"/>
          <c:tx>
            <c:strRef>
              <c:f>'01_31'!$A$56</c:f>
              <c:strCache>
                <c:ptCount val="1"/>
                <c:pt idx="0">
                  <c:v>European Union - 27 countries (from 2020)</c:v>
                </c:pt>
              </c:strCache>
            </c:strRef>
          </c:tx>
          <c:spPr>
            <a:solidFill>
              <a:srgbClr val="E5243B"/>
            </a:solidFill>
          </c:spPr>
          <c:invertIfNegative val="0"/>
          <c:cat>
            <c:numRef>
              <c:f>'01_31'!$B$55:$J$55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'01_31'!$B$56:$J$56</c:f>
              <c:numCache>
                <c:formatCode>General</c:formatCode>
                <c:ptCount val="9"/>
                <c:pt idx="0">
                  <c:v>9480</c:v>
                </c:pt>
                <c:pt idx="1">
                  <c:v>8912</c:v>
                </c:pt>
                <c:pt idx="2">
                  <c:v>7431</c:v>
                </c:pt>
                <c:pt idx="3">
                  <c:v>6502</c:v>
                </c:pt>
                <c:pt idx="4">
                  <c:v>5966</c:v>
                </c:pt>
                <c:pt idx="5">
                  <c:v>6527</c:v>
                </c:pt>
                <c:pt idx="6">
                  <c:v>5924</c:v>
                </c:pt>
                <c:pt idx="7">
                  <c:v>6625</c:v>
                </c:pt>
                <c:pt idx="8">
                  <c:v>6642</c:v>
                </c:pt>
              </c:numCache>
            </c:numRef>
          </c:val>
        </c:ser>
        <c:ser>
          <c:idx val="1"/>
          <c:order val="1"/>
          <c:tx>
            <c:strRef>
              <c:f>'01_31'!$A$57</c:f>
              <c:strCache>
                <c:ptCount val="1"/>
                <c:pt idx="0">
                  <c:v>Denmark</c:v>
                </c:pt>
              </c:strCache>
            </c:strRef>
          </c:tx>
          <c:spPr>
            <a:solidFill>
              <a:srgbClr val="E94357"/>
            </a:solidFill>
          </c:spPr>
          <c:invertIfNegative val="0"/>
          <c:cat>
            <c:numRef>
              <c:f>'01_31'!$B$55:$J$55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'01_31'!$B$57:$J$57</c:f>
              <c:numCache>
                <c:formatCode>General</c:formatCode>
                <c:ptCount val="9"/>
                <c:pt idx="0">
                  <c:v>39</c:v>
                </c:pt>
                <c:pt idx="1">
                  <c:v>29</c:v>
                </c:pt>
                <c:pt idx="2">
                  <c:v>60</c:v>
                </c:pt>
                <c:pt idx="3">
                  <c:v>56</c:v>
                </c:pt>
                <c:pt idx="4">
                  <c:v>57</c:v>
                </c:pt>
                <c:pt idx="5">
                  <c:v>53</c:v>
                </c:pt>
                <c:pt idx="6">
                  <c:v>37</c:v>
                </c:pt>
                <c:pt idx="7">
                  <c:v>32</c:v>
                </c:pt>
                <c:pt idx="8">
                  <c:v>56</c:v>
                </c:pt>
              </c:numCache>
            </c:numRef>
          </c:val>
        </c:ser>
        <c:ser>
          <c:idx val="2"/>
          <c:order val="2"/>
          <c:tx>
            <c:strRef>
              <c:f>'01_31'!$A$58</c:f>
              <c:strCache>
                <c:ptCount val="1"/>
                <c:pt idx="0">
                  <c:v>Croatia</c:v>
                </c:pt>
              </c:strCache>
            </c:strRef>
          </c:tx>
          <c:spPr>
            <a:solidFill>
              <a:srgbClr val="EC5E6F"/>
            </a:solidFill>
          </c:spPr>
          <c:invertIfNegative val="0"/>
          <c:cat>
            <c:numRef>
              <c:f>'01_31'!$B$55:$J$55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'01_31'!$B$58:$J$58</c:f>
              <c:numCache>
                <c:formatCode>General</c:formatCode>
                <c:ptCount val="9"/>
                <c:pt idx="0">
                  <c:v>61</c:v>
                </c:pt>
                <c:pt idx="1">
                  <c:v>49</c:v>
                </c:pt>
                <c:pt idx="2">
                  <c:v>45</c:v>
                </c:pt>
                <c:pt idx="3">
                  <c:v>40</c:v>
                </c:pt>
                <c:pt idx="4">
                  <c:v>23</c:v>
                </c:pt>
                <c:pt idx="5">
                  <c:v>18</c:v>
                </c:pt>
                <c:pt idx="6">
                  <c:v>18</c:v>
                </c:pt>
                <c:pt idx="7">
                  <c:v>23</c:v>
                </c:pt>
                <c:pt idx="8">
                  <c:v>12</c:v>
                </c:pt>
              </c:numCache>
            </c:numRef>
          </c:val>
        </c:ser>
        <c:ser>
          <c:idx val="3"/>
          <c:order val="3"/>
          <c:tx>
            <c:strRef>
              <c:f>'01_31'!$A$59</c:f>
              <c:strCache>
                <c:ptCount val="1"/>
                <c:pt idx="0">
                  <c:v>Serbia</c:v>
                </c:pt>
              </c:strCache>
            </c:strRef>
          </c:tx>
          <c:spPr>
            <a:solidFill>
              <a:srgbClr val="EF7987"/>
            </a:solidFill>
          </c:spPr>
          <c:invertIfNegative val="0"/>
          <c:cat>
            <c:numRef>
              <c:f>'01_31'!$B$55:$J$55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'01_31'!$B$59:$J$59</c:f>
              <c:numCache>
                <c:formatCode>General</c:formatCode>
                <c:ptCount val="9"/>
                <c:pt idx="0">
                  <c:v>295</c:v>
                </c:pt>
                <c:pt idx="1">
                  <c:v>0</c:v>
                </c:pt>
                <c:pt idx="2">
                  <c:v>249</c:v>
                </c:pt>
                <c:pt idx="3">
                  <c:v>210</c:v>
                </c:pt>
                <c:pt idx="4">
                  <c:v>182</c:v>
                </c:pt>
                <c:pt idx="5">
                  <c:v>159</c:v>
                </c:pt>
                <c:pt idx="6">
                  <c:v>143</c:v>
                </c:pt>
                <c:pt idx="7">
                  <c:v>154</c:v>
                </c:pt>
                <c:pt idx="8">
                  <c:v>142</c:v>
                </c:pt>
              </c:numCache>
            </c:numRef>
          </c:val>
        </c:ser>
        <c:dLbls>
          <c:showLegendKey val="0"/>
          <c:showVal val="0"/>
          <c:showCatName val="0"/>
          <c:showSerName val="0"/>
          <c:showPercent val="0"/>
          <c:showBubbleSize val="0"/>
        </c:dLbls>
        <c:gapWidth val="150"/>
        <c:axId val="126442112"/>
        <c:axId val="126460288"/>
      </c:barChart>
      <c:catAx>
        <c:axId val="126442112"/>
        <c:scaling>
          <c:orientation val="minMax"/>
        </c:scaling>
        <c:delete val="0"/>
        <c:axPos val="b"/>
        <c:numFmt formatCode="General" sourceLinked="1"/>
        <c:majorTickMark val="out"/>
        <c:minorTickMark val="none"/>
        <c:tickLblPos val="nextTo"/>
        <c:crossAx val="126460288"/>
        <c:crosses val="autoZero"/>
        <c:auto val="1"/>
        <c:lblAlgn val="ctr"/>
        <c:lblOffset val="100"/>
        <c:noMultiLvlLbl val="0"/>
      </c:catAx>
      <c:valAx>
        <c:axId val="12646028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26442112"/>
        <c:crosses val="autoZero"/>
        <c:crossBetween val="between"/>
      </c:valAx>
    </c:plotArea>
    <c:legend>
      <c:legendPos val="b"/>
      <c:overlay val="0"/>
    </c:legend>
    <c:plotVisOnly val="1"/>
    <c:dispBlanksAs val="gap"/>
    <c:showDLblsOverMax val="0"/>
  </c:chart>
  <c:spPr>
    <a:ln>
      <a:solidFill>
        <a:srgbClr val="E5243B"/>
      </a:solidFill>
      <a:prstDash val="solid"/>
    </a:ln>
  </c:sp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Energy import dependency by products, 2010-2023 (Percentage)</a:t>
            </a:r>
            <a:endParaRPr sz="1200" b="0"/>
          </a:p>
          <a:p>
            <a:pPr>
              <a:defRPr sz="1400">
                <a:latin typeface="Calibri"/>
                <a:ea typeface="Calibri"/>
                <a:cs typeface="Calibri"/>
              </a:defRPr>
            </a:pPr>
            <a:r>
              <a:rPr sz="1200" b="0"/>
              <a:t>SDG ind 07_50: freq=Annual, siec=Oil and petroleum products (excluding biofuel portion)</a:t>
            </a:r>
          </a:p>
        </c:rich>
      </c:tx>
      <c:overlay val="0"/>
    </c:title>
    <c:autoTitleDeleted val="0"/>
    <c:plotArea>
      <c:layout/>
      <c:barChart>
        <c:barDir val="col"/>
        <c:grouping val="clustered"/>
        <c:varyColors val="0"/>
        <c:ser>
          <c:idx val="0"/>
          <c:order val="0"/>
          <c:tx>
            <c:strRef>
              <c:f>'07_50'!$A$45</c:f>
              <c:strCache>
                <c:ptCount val="1"/>
                <c:pt idx="0">
                  <c:v>European Union - 27 countries (from 2020)</c:v>
                </c:pt>
              </c:strCache>
            </c:strRef>
          </c:tx>
          <c:spPr>
            <a:solidFill>
              <a:srgbClr val="FCC30B"/>
            </a:solidFill>
          </c:spPr>
          <c:invertIfNegative val="0"/>
          <c:cat>
            <c:numRef>
              <c:f>'07_50'!$B$44:$O$44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'07_50'!$B$45:$O$45</c:f>
              <c:numCache>
                <c:formatCode>General</c:formatCode>
                <c:ptCount val="14"/>
                <c:pt idx="0">
                  <c:v>93.965999999999994</c:v>
                </c:pt>
                <c:pt idx="1">
                  <c:v>93.331000000000003</c:v>
                </c:pt>
                <c:pt idx="2">
                  <c:v>93.852000000000004</c:v>
                </c:pt>
                <c:pt idx="3">
                  <c:v>94.319000000000003</c:v>
                </c:pt>
                <c:pt idx="4">
                  <c:v>94.082999999999998</c:v>
                </c:pt>
                <c:pt idx="5">
                  <c:v>96.706999999999994</c:v>
                </c:pt>
                <c:pt idx="6">
                  <c:v>94.71</c:v>
                </c:pt>
                <c:pt idx="7">
                  <c:v>93.731999999999999</c:v>
                </c:pt>
                <c:pt idx="8">
                  <c:v>94.528999999999996</c:v>
                </c:pt>
                <c:pt idx="9">
                  <c:v>96.724000000000004</c:v>
                </c:pt>
                <c:pt idx="10">
                  <c:v>96.796999999999997</c:v>
                </c:pt>
                <c:pt idx="11">
                  <c:v>91.698999999999998</c:v>
                </c:pt>
                <c:pt idx="12">
                  <c:v>97.77</c:v>
                </c:pt>
                <c:pt idx="13">
                  <c:v>94.524000000000001</c:v>
                </c:pt>
              </c:numCache>
            </c:numRef>
          </c:val>
        </c:ser>
        <c:ser>
          <c:idx val="1"/>
          <c:order val="1"/>
          <c:tx>
            <c:strRef>
              <c:f>'07_50'!$A$46</c:f>
              <c:strCache>
                <c:ptCount val="1"/>
                <c:pt idx="0">
                  <c:v>Denmark</c:v>
                </c:pt>
              </c:strCache>
            </c:strRef>
          </c:tx>
          <c:spPr>
            <a:solidFill>
              <a:srgbClr val="D7A521"/>
            </a:solidFill>
          </c:spPr>
          <c:invertIfNegative val="0"/>
          <c:cat>
            <c:numRef>
              <c:f>'07_50'!$B$44:$O$44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'07_50'!$B$46:$O$46</c:f>
              <c:numCache>
                <c:formatCode>General</c:formatCode>
                <c:ptCount val="14"/>
                <c:pt idx="0">
                  <c:v>-45.023000000000003</c:v>
                </c:pt>
                <c:pt idx="1">
                  <c:v>-48.994999999999997</c:v>
                </c:pt>
                <c:pt idx="2">
                  <c:v>-36.197000000000003</c:v>
                </c:pt>
                <c:pt idx="3">
                  <c:v>-15.486000000000001</c:v>
                </c:pt>
                <c:pt idx="4">
                  <c:v>-9.8450000000000006</c:v>
                </c:pt>
                <c:pt idx="5">
                  <c:v>5.3470000000000004</c:v>
                </c:pt>
                <c:pt idx="6">
                  <c:v>2.6269999999999998</c:v>
                </c:pt>
                <c:pt idx="7">
                  <c:v>-5.3129999999999997</c:v>
                </c:pt>
                <c:pt idx="8">
                  <c:v>18.32</c:v>
                </c:pt>
                <c:pt idx="9">
                  <c:v>44.820999999999998</c:v>
                </c:pt>
                <c:pt idx="10">
                  <c:v>55.341000000000001</c:v>
                </c:pt>
                <c:pt idx="11">
                  <c:v>30.317</c:v>
                </c:pt>
                <c:pt idx="12">
                  <c:v>53.347999999999999</c:v>
                </c:pt>
                <c:pt idx="13">
                  <c:v>50.353000000000002</c:v>
                </c:pt>
              </c:numCache>
            </c:numRef>
          </c:val>
        </c:ser>
        <c:ser>
          <c:idx val="2"/>
          <c:order val="2"/>
          <c:tx>
            <c:strRef>
              <c:f>'07_50'!$A$47</c:f>
              <c:strCache>
                <c:ptCount val="1"/>
                <c:pt idx="0">
                  <c:v>Croatia</c:v>
                </c:pt>
              </c:strCache>
            </c:strRef>
          </c:tx>
          <c:spPr>
            <a:solidFill>
              <a:srgbClr val="C0921E"/>
            </a:solidFill>
          </c:spPr>
          <c:invertIfNegative val="0"/>
          <c:cat>
            <c:numRef>
              <c:f>'07_50'!$B$44:$O$44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'07_50'!$B$47:$O$47</c:f>
              <c:numCache>
                <c:formatCode>General</c:formatCode>
                <c:ptCount val="14"/>
                <c:pt idx="0">
                  <c:v>80.653000000000006</c:v>
                </c:pt>
                <c:pt idx="1">
                  <c:v>81.204999999999998</c:v>
                </c:pt>
                <c:pt idx="2">
                  <c:v>75.13</c:v>
                </c:pt>
                <c:pt idx="3">
                  <c:v>78.793000000000006</c:v>
                </c:pt>
                <c:pt idx="4">
                  <c:v>75.745999999999995</c:v>
                </c:pt>
                <c:pt idx="5">
                  <c:v>81.444000000000003</c:v>
                </c:pt>
                <c:pt idx="6">
                  <c:v>78.986999999999995</c:v>
                </c:pt>
                <c:pt idx="7">
                  <c:v>77.13</c:v>
                </c:pt>
                <c:pt idx="8">
                  <c:v>82.111999999999995</c:v>
                </c:pt>
                <c:pt idx="9">
                  <c:v>76.278000000000006</c:v>
                </c:pt>
                <c:pt idx="10">
                  <c:v>73.683999999999997</c:v>
                </c:pt>
                <c:pt idx="11">
                  <c:v>78.388999999999996</c:v>
                </c:pt>
                <c:pt idx="12">
                  <c:v>86.831000000000003</c:v>
                </c:pt>
                <c:pt idx="13">
                  <c:v>82.828999999999994</c:v>
                </c:pt>
              </c:numCache>
            </c:numRef>
          </c:val>
        </c:ser>
        <c:ser>
          <c:idx val="3"/>
          <c:order val="3"/>
          <c:tx>
            <c:strRef>
              <c:f>'07_50'!$A$48</c:f>
              <c:strCache>
                <c:ptCount val="1"/>
                <c:pt idx="0">
                  <c:v>Serbia</c:v>
                </c:pt>
              </c:strCache>
            </c:strRef>
          </c:tx>
          <c:spPr>
            <a:solidFill>
              <a:srgbClr val="AD831B"/>
            </a:solidFill>
          </c:spPr>
          <c:invertIfNegative val="0"/>
          <c:cat>
            <c:numRef>
              <c:f>'07_50'!$B$44:$O$44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'07_50'!$B$48:$O$48</c:f>
              <c:numCache>
                <c:formatCode>General</c:formatCode>
                <c:ptCount val="14"/>
                <c:pt idx="0">
                  <c:v>74.811999999999998</c:v>
                </c:pt>
                <c:pt idx="1">
                  <c:v>72.638999999999996</c:v>
                </c:pt>
                <c:pt idx="2">
                  <c:v>65.435000000000002</c:v>
                </c:pt>
                <c:pt idx="3">
                  <c:v>60.723999999999997</c:v>
                </c:pt>
                <c:pt idx="4">
                  <c:v>61.704000000000001</c:v>
                </c:pt>
                <c:pt idx="5">
                  <c:v>64.099999999999994</c:v>
                </c:pt>
                <c:pt idx="6">
                  <c:v>72.512</c:v>
                </c:pt>
                <c:pt idx="7">
                  <c:v>75.405000000000001</c:v>
                </c:pt>
                <c:pt idx="8">
                  <c:v>76.100999999999999</c:v>
                </c:pt>
                <c:pt idx="9">
                  <c:v>75.677999999999997</c:v>
                </c:pt>
                <c:pt idx="10">
                  <c:v>76.503</c:v>
                </c:pt>
                <c:pt idx="11">
                  <c:v>75.284999999999997</c:v>
                </c:pt>
                <c:pt idx="12">
                  <c:v>85.054000000000002</c:v>
                </c:pt>
                <c:pt idx="13">
                  <c:v>0</c:v>
                </c:pt>
              </c:numCache>
            </c:numRef>
          </c:val>
        </c:ser>
        <c:dLbls>
          <c:showLegendKey val="0"/>
          <c:showVal val="0"/>
          <c:showCatName val="0"/>
          <c:showSerName val="0"/>
          <c:showPercent val="0"/>
          <c:showBubbleSize val="0"/>
        </c:dLbls>
        <c:gapWidth val="150"/>
        <c:axId val="180337280"/>
        <c:axId val="180351360"/>
      </c:barChart>
      <c:catAx>
        <c:axId val="180337280"/>
        <c:scaling>
          <c:orientation val="minMax"/>
        </c:scaling>
        <c:delete val="0"/>
        <c:axPos val="b"/>
        <c:numFmt formatCode="General" sourceLinked="1"/>
        <c:majorTickMark val="out"/>
        <c:minorTickMark val="none"/>
        <c:tickLblPos val="nextTo"/>
        <c:crossAx val="180351360"/>
        <c:crosses val="autoZero"/>
        <c:auto val="1"/>
        <c:lblAlgn val="ctr"/>
        <c:lblOffset val="100"/>
        <c:noMultiLvlLbl val="0"/>
      </c:catAx>
      <c:valAx>
        <c:axId val="18035136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80337280"/>
        <c:crosses val="autoZero"/>
        <c:crossBetween val="between"/>
      </c:valAx>
    </c:plotArea>
    <c:legend>
      <c:legendPos val="b"/>
      <c:overlay val="0"/>
    </c:legend>
    <c:plotVisOnly val="1"/>
    <c:dispBlanksAs val="gap"/>
    <c:showDLblsOverMax val="0"/>
  </c:chart>
  <c:spPr>
    <a:ln>
      <a:solidFill>
        <a:srgbClr val="FCC30B"/>
      </a:solidFill>
      <a:prstDash val="solid"/>
    </a:ln>
  </c:sp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Energy import dependency by products, 2010-2023 (Percentage)</a:t>
            </a:r>
            <a:endParaRPr sz="1200" b="0"/>
          </a:p>
          <a:p>
            <a:pPr>
              <a:defRPr sz="1400">
                <a:latin typeface="Calibri"/>
                <a:ea typeface="Calibri"/>
                <a:cs typeface="Calibri"/>
              </a:defRPr>
            </a:pPr>
            <a:r>
              <a:rPr sz="1200" b="0"/>
              <a:t>SDG ind 07_50: freq=Annual, siec=Natural gas</a:t>
            </a:r>
          </a:p>
        </c:rich>
      </c:tx>
      <c:overlay val="0"/>
    </c:title>
    <c:autoTitleDeleted val="0"/>
    <c:plotArea>
      <c:layout/>
      <c:barChart>
        <c:barDir val="col"/>
        <c:grouping val="clustered"/>
        <c:varyColors val="0"/>
        <c:ser>
          <c:idx val="0"/>
          <c:order val="0"/>
          <c:tx>
            <c:strRef>
              <c:f>'07_50'!$A$56</c:f>
              <c:strCache>
                <c:ptCount val="1"/>
                <c:pt idx="0">
                  <c:v>European Union - 27 countries (from 2020)</c:v>
                </c:pt>
              </c:strCache>
            </c:strRef>
          </c:tx>
          <c:spPr>
            <a:solidFill>
              <a:srgbClr val="FCC30B"/>
            </a:solidFill>
          </c:spPr>
          <c:invertIfNegative val="0"/>
          <c:cat>
            <c:numRef>
              <c:f>'07_50'!$B$55:$O$55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'07_50'!$B$56:$O$56</c:f>
              <c:numCache>
                <c:formatCode>General</c:formatCode>
                <c:ptCount val="14"/>
                <c:pt idx="0">
                  <c:v>67.763000000000005</c:v>
                </c:pt>
                <c:pt idx="1">
                  <c:v>71.625</c:v>
                </c:pt>
                <c:pt idx="2">
                  <c:v>69.242999999999995</c:v>
                </c:pt>
                <c:pt idx="3">
                  <c:v>68.278999999999996</c:v>
                </c:pt>
                <c:pt idx="4">
                  <c:v>71.912999999999997</c:v>
                </c:pt>
                <c:pt idx="5">
                  <c:v>74.491</c:v>
                </c:pt>
                <c:pt idx="6">
                  <c:v>75.691000000000003</c:v>
                </c:pt>
                <c:pt idx="7">
                  <c:v>80.159000000000006</c:v>
                </c:pt>
                <c:pt idx="8">
                  <c:v>83.25</c:v>
                </c:pt>
                <c:pt idx="9">
                  <c:v>89.662000000000006</c:v>
                </c:pt>
                <c:pt idx="10">
                  <c:v>83.594999999999999</c:v>
                </c:pt>
                <c:pt idx="11">
                  <c:v>83.637</c:v>
                </c:pt>
                <c:pt idx="12">
                  <c:v>97.590999999999994</c:v>
                </c:pt>
                <c:pt idx="13">
                  <c:v>89.97</c:v>
                </c:pt>
              </c:numCache>
            </c:numRef>
          </c:val>
        </c:ser>
        <c:ser>
          <c:idx val="1"/>
          <c:order val="1"/>
          <c:tx>
            <c:strRef>
              <c:f>'07_50'!$A$57</c:f>
              <c:strCache>
                <c:ptCount val="1"/>
                <c:pt idx="0">
                  <c:v>Denmark</c:v>
                </c:pt>
              </c:strCache>
            </c:strRef>
          </c:tx>
          <c:spPr>
            <a:solidFill>
              <a:srgbClr val="D7A521"/>
            </a:solidFill>
          </c:spPr>
          <c:invertIfNegative val="0"/>
          <c:cat>
            <c:numRef>
              <c:f>'07_50'!$B$55:$O$55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'07_50'!$B$57:$O$57</c:f>
              <c:numCache>
                <c:formatCode>General</c:formatCode>
                <c:ptCount val="14"/>
                <c:pt idx="0">
                  <c:v>-68.334000000000003</c:v>
                </c:pt>
                <c:pt idx="1">
                  <c:v>-55.119</c:v>
                </c:pt>
                <c:pt idx="2">
                  <c:v>-53.133000000000003</c:v>
                </c:pt>
                <c:pt idx="3">
                  <c:v>-23.231000000000002</c:v>
                </c:pt>
                <c:pt idx="4">
                  <c:v>-46.863999999999997</c:v>
                </c:pt>
                <c:pt idx="5">
                  <c:v>-48.152999999999999</c:v>
                </c:pt>
                <c:pt idx="6">
                  <c:v>-44.594999999999999</c:v>
                </c:pt>
                <c:pt idx="7">
                  <c:v>-56.066000000000003</c:v>
                </c:pt>
                <c:pt idx="8">
                  <c:v>-38.494</c:v>
                </c:pt>
                <c:pt idx="9">
                  <c:v>-7.1639999999999997</c:v>
                </c:pt>
                <c:pt idx="10">
                  <c:v>37.417000000000002</c:v>
                </c:pt>
                <c:pt idx="11">
                  <c:v>27.812000000000001</c:v>
                </c:pt>
                <c:pt idx="12">
                  <c:v>27.065000000000001</c:v>
                </c:pt>
                <c:pt idx="13">
                  <c:v>13.406000000000001</c:v>
                </c:pt>
              </c:numCache>
            </c:numRef>
          </c:val>
        </c:ser>
        <c:ser>
          <c:idx val="2"/>
          <c:order val="2"/>
          <c:tx>
            <c:strRef>
              <c:f>'07_50'!$A$58</c:f>
              <c:strCache>
                <c:ptCount val="1"/>
                <c:pt idx="0">
                  <c:v>Croatia</c:v>
                </c:pt>
              </c:strCache>
            </c:strRef>
          </c:tx>
          <c:spPr>
            <a:solidFill>
              <a:srgbClr val="C0921E"/>
            </a:solidFill>
          </c:spPr>
          <c:invertIfNegative val="0"/>
          <c:cat>
            <c:numRef>
              <c:f>'07_50'!$B$55:$O$55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'07_50'!$B$58:$O$58</c:f>
              <c:numCache>
                <c:formatCode>General</c:formatCode>
                <c:ptCount val="14"/>
                <c:pt idx="0">
                  <c:v>18.062999999999999</c:v>
                </c:pt>
                <c:pt idx="1">
                  <c:v>19.510000000000002</c:v>
                </c:pt>
                <c:pt idx="2">
                  <c:v>37.046999999999997</c:v>
                </c:pt>
                <c:pt idx="3">
                  <c:v>31.827000000000002</c:v>
                </c:pt>
                <c:pt idx="4">
                  <c:v>28.593</c:v>
                </c:pt>
                <c:pt idx="5">
                  <c:v>27.100999999999999</c:v>
                </c:pt>
                <c:pt idx="6">
                  <c:v>33.518999999999998</c:v>
                </c:pt>
                <c:pt idx="7">
                  <c:v>53.804000000000002</c:v>
                </c:pt>
                <c:pt idx="8">
                  <c:v>53.271999999999998</c:v>
                </c:pt>
                <c:pt idx="9">
                  <c:v>66.406000000000006</c:v>
                </c:pt>
                <c:pt idx="10">
                  <c:v>68.774000000000001</c:v>
                </c:pt>
                <c:pt idx="11">
                  <c:v>74.483000000000004</c:v>
                </c:pt>
                <c:pt idx="12">
                  <c:v>77.459999999999994</c:v>
                </c:pt>
                <c:pt idx="13">
                  <c:v>68.748000000000005</c:v>
                </c:pt>
              </c:numCache>
            </c:numRef>
          </c:val>
        </c:ser>
        <c:ser>
          <c:idx val="3"/>
          <c:order val="3"/>
          <c:tx>
            <c:strRef>
              <c:f>'07_50'!$A$59</c:f>
              <c:strCache>
                <c:ptCount val="1"/>
                <c:pt idx="0">
                  <c:v>Serbia</c:v>
                </c:pt>
              </c:strCache>
            </c:strRef>
          </c:tx>
          <c:spPr>
            <a:solidFill>
              <a:srgbClr val="AD831B"/>
            </a:solidFill>
          </c:spPr>
          <c:invertIfNegative val="0"/>
          <c:cat>
            <c:numRef>
              <c:f>'07_50'!$B$55:$O$55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'07_50'!$B$59:$O$59</c:f>
              <c:numCache>
                <c:formatCode>General</c:formatCode>
                <c:ptCount val="14"/>
                <c:pt idx="0">
                  <c:v>84.540999999999997</c:v>
                </c:pt>
                <c:pt idx="1">
                  <c:v>73.135999999999996</c:v>
                </c:pt>
                <c:pt idx="2">
                  <c:v>84.936999999999998</c:v>
                </c:pt>
                <c:pt idx="3">
                  <c:v>80.519000000000005</c:v>
                </c:pt>
                <c:pt idx="4">
                  <c:v>69.021000000000001</c:v>
                </c:pt>
                <c:pt idx="5">
                  <c:v>79.165000000000006</c:v>
                </c:pt>
                <c:pt idx="6">
                  <c:v>75.578999999999994</c:v>
                </c:pt>
                <c:pt idx="7">
                  <c:v>82.087000000000003</c:v>
                </c:pt>
                <c:pt idx="8">
                  <c:v>82.108000000000004</c:v>
                </c:pt>
                <c:pt idx="9">
                  <c:v>90.387</c:v>
                </c:pt>
                <c:pt idx="10">
                  <c:v>79.643000000000001</c:v>
                </c:pt>
                <c:pt idx="11">
                  <c:v>78.646000000000001</c:v>
                </c:pt>
                <c:pt idx="12">
                  <c:v>102.128</c:v>
                </c:pt>
                <c:pt idx="13">
                  <c:v>0</c:v>
                </c:pt>
              </c:numCache>
            </c:numRef>
          </c:val>
        </c:ser>
        <c:dLbls>
          <c:showLegendKey val="0"/>
          <c:showVal val="0"/>
          <c:showCatName val="0"/>
          <c:showSerName val="0"/>
          <c:showPercent val="0"/>
          <c:showBubbleSize val="0"/>
        </c:dLbls>
        <c:gapWidth val="150"/>
        <c:axId val="180572160"/>
        <c:axId val="180573696"/>
      </c:barChart>
      <c:catAx>
        <c:axId val="180572160"/>
        <c:scaling>
          <c:orientation val="minMax"/>
        </c:scaling>
        <c:delete val="0"/>
        <c:axPos val="b"/>
        <c:numFmt formatCode="General" sourceLinked="1"/>
        <c:majorTickMark val="out"/>
        <c:minorTickMark val="none"/>
        <c:tickLblPos val="nextTo"/>
        <c:crossAx val="180573696"/>
        <c:crosses val="autoZero"/>
        <c:auto val="1"/>
        <c:lblAlgn val="ctr"/>
        <c:lblOffset val="100"/>
        <c:noMultiLvlLbl val="0"/>
      </c:catAx>
      <c:valAx>
        <c:axId val="18057369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80572160"/>
        <c:crosses val="autoZero"/>
        <c:crossBetween val="between"/>
      </c:valAx>
    </c:plotArea>
    <c:legend>
      <c:legendPos val="b"/>
      <c:overlay val="0"/>
    </c:legend>
    <c:plotVisOnly val="1"/>
    <c:dispBlanksAs val="gap"/>
    <c:showDLblsOverMax val="0"/>
  </c:chart>
  <c:spPr>
    <a:ln>
      <a:solidFill>
        <a:srgbClr val="FCC30B"/>
      </a:solidFill>
      <a:prstDash val="solid"/>
    </a:ln>
  </c:sp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Population unable to keep home adequately warm by poverty status, 2010-2023 (Percentage)</a:t>
            </a:r>
            <a:endParaRPr lang="en-US" sz="1200" b="0"/>
          </a:p>
          <a:p>
            <a:pPr>
              <a:defRPr sz="1400">
                <a:latin typeface="Calibri"/>
                <a:ea typeface="Calibri"/>
                <a:cs typeface="Calibri"/>
              </a:defRPr>
            </a:pPr>
            <a:r>
              <a:rPr lang="en-US" sz="1200" b="0"/>
              <a:t>SDG ind 07_60: freq=Annual, hhtyp=Total, incgrp=Total</a:t>
            </a:r>
          </a:p>
        </c:rich>
      </c:tx>
      <c:layout/>
      <c:overlay val="0"/>
    </c:title>
    <c:autoTitleDeleted val="0"/>
    <c:plotArea>
      <c:layout/>
      <c:barChart>
        <c:barDir val="col"/>
        <c:grouping val="clustered"/>
        <c:varyColors val="0"/>
        <c:ser>
          <c:idx val="0"/>
          <c:order val="0"/>
          <c:tx>
            <c:strRef>
              <c:f>'07_60'!$A$23</c:f>
              <c:strCache>
                <c:ptCount val="1"/>
                <c:pt idx="0">
                  <c:v>European Union - 27 countries (from 2020)</c:v>
                </c:pt>
              </c:strCache>
            </c:strRef>
          </c:tx>
          <c:spPr>
            <a:solidFill>
              <a:srgbClr val="FCC30B"/>
            </a:solidFill>
          </c:spPr>
          <c:invertIfNegative val="0"/>
          <c:cat>
            <c:numRef>
              <c:f>'07_60'!$B$22:$O$22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'07_60'!$B$23:$O$23</c:f>
              <c:numCache>
                <c:formatCode>General</c:formatCode>
                <c:ptCount val="14"/>
                <c:pt idx="0">
                  <c:v>9.9</c:v>
                </c:pt>
                <c:pt idx="1">
                  <c:v>10.3</c:v>
                </c:pt>
                <c:pt idx="2">
                  <c:v>11.2</c:v>
                </c:pt>
                <c:pt idx="3">
                  <c:v>10.8</c:v>
                </c:pt>
                <c:pt idx="4">
                  <c:v>10.4</c:v>
                </c:pt>
                <c:pt idx="5">
                  <c:v>9.6</c:v>
                </c:pt>
                <c:pt idx="6">
                  <c:v>9</c:v>
                </c:pt>
                <c:pt idx="7">
                  <c:v>8.1</c:v>
                </c:pt>
                <c:pt idx="8">
                  <c:v>7.6</c:v>
                </c:pt>
                <c:pt idx="9">
                  <c:v>6.9</c:v>
                </c:pt>
                <c:pt idx="10">
                  <c:v>7.5</c:v>
                </c:pt>
                <c:pt idx="11">
                  <c:v>6.9</c:v>
                </c:pt>
                <c:pt idx="12">
                  <c:v>9.3000000000000007</c:v>
                </c:pt>
                <c:pt idx="13">
                  <c:v>10.6</c:v>
                </c:pt>
              </c:numCache>
            </c:numRef>
          </c:val>
        </c:ser>
        <c:ser>
          <c:idx val="1"/>
          <c:order val="1"/>
          <c:tx>
            <c:strRef>
              <c:f>'07_60'!$A$24</c:f>
              <c:strCache>
                <c:ptCount val="1"/>
                <c:pt idx="0">
                  <c:v>Denmark</c:v>
                </c:pt>
              </c:strCache>
            </c:strRef>
          </c:tx>
          <c:spPr>
            <a:solidFill>
              <a:srgbClr val="D7A521"/>
            </a:solidFill>
          </c:spPr>
          <c:invertIfNegative val="0"/>
          <c:cat>
            <c:numRef>
              <c:f>'07_60'!$B$22:$O$22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'07_60'!$B$24:$O$24</c:f>
              <c:numCache>
                <c:formatCode>General</c:formatCode>
                <c:ptCount val="14"/>
                <c:pt idx="0">
                  <c:v>1.9</c:v>
                </c:pt>
                <c:pt idx="1">
                  <c:v>2.2999999999999998</c:v>
                </c:pt>
                <c:pt idx="2">
                  <c:v>2.5</c:v>
                </c:pt>
                <c:pt idx="3">
                  <c:v>3.8</c:v>
                </c:pt>
                <c:pt idx="4">
                  <c:v>2.9</c:v>
                </c:pt>
                <c:pt idx="5">
                  <c:v>3.6</c:v>
                </c:pt>
                <c:pt idx="6">
                  <c:v>2.7</c:v>
                </c:pt>
                <c:pt idx="7">
                  <c:v>2.7</c:v>
                </c:pt>
                <c:pt idx="8">
                  <c:v>3</c:v>
                </c:pt>
                <c:pt idx="9">
                  <c:v>2.8</c:v>
                </c:pt>
                <c:pt idx="10">
                  <c:v>3</c:v>
                </c:pt>
                <c:pt idx="11">
                  <c:v>2.8</c:v>
                </c:pt>
                <c:pt idx="12">
                  <c:v>5.0999999999999996</c:v>
                </c:pt>
                <c:pt idx="13">
                  <c:v>6.9</c:v>
                </c:pt>
              </c:numCache>
            </c:numRef>
          </c:val>
        </c:ser>
        <c:ser>
          <c:idx val="2"/>
          <c:order val="2"/>
          <c:tx>
            <c:strRef>
              <c:f>'07_60'!$A$25</c:f>
              <c:strCache>
                <c:ptCount val="1"/>
                <c:pt idx="0">
                  <c:v>Croatia</c:v>
                </c:pt>
              </c:strCache>
            </c:strRef>
          </c:tx>
          <c:spPr>
            <a:solidFill>
              <a:srgbClr val="C0921E"/>
            </a:solidFill>
          </c:spPr>
          <c:invertIfNegative val="0"/>
          <c:cat>
            <c:numRef>
              <c:f>'07_60'!$B$22:$O$22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'07_60'!$B$25:$O$25</c:f>
              <c:numCache>
                <c:formatCode>General</c:formatCode>
                <c:ptCount val="14"/>
                <c:pt idx="0">
                  <c:v>8.3000000000000007</c:v>
                </c:pt>
                <c:pt idx="1">
                  <c:v>9.8000000000000007</c:v>
                </c:pt>
                <c:pt idx="2">
                  <c:v>10.199999999999999</c:v>
                </c:pt>
                <c:pt idx="3">
                  <c:v>9.9</c:v>
                </c:pt>
                <c:pt idx="4">
                  <c:v>9.6999999999999993</c:v>
                </c:pt>
                <c:pt idx="5">
                  <c:v>9.9</c:v>
                </c:pt>
                <c:pt idx="6">
                  <c:v>9.3000000000000007</c:v>
                </c:pt>
                <c:pt idx="7">
                  <c:v>7.4</c:v>
                </c:pt>
                <c:pt idx="8">
                  <c:v>7.7</c:v>
                </c:pt>
                <c:pt idx="9">
                  <c:v>6.6</c:v>
                </c:pt>
                <c:pt idx="10">
                  <c:v>5.7</c:v>
                </c:pt>
                <c:pt idx="11">
                  <c:v>5.7</c:v>
                </c:pt>
                <c:pt idx="12">
                  <c:v>7</c:v>
                </c:pt>
                <c:pt idx="13">
                  <c:v>6.2</c:v>
                </c:pt>
              </c:numCache>
            </c:numRef>
          </c:val>
        </c:ser>
        <c:ser>
          <c:idx val="3"/>
          <c:order val="3"/>
          <c:tx>
            <c:strRef>
              <c:f>'07_60'!$A$26</c:f>
              <c:strCache>
                <c:ptCount val="1"/>
                <c:pt idx="0">
                  <c:v>Serbia</c:v>
                </c:pt>
              </c:strCache>
            </c:strRef>
          </c:tx>
          <c:spPr>
            <a:solidFill>
              <a:srgbClr val="AD831B"/>
            </a:solidFill>
          </c:spPr>
          <c:invertIfNegative val="0"/>
          <c:cat>
            <c:numRef>
              <c:f>'07_60'!$B$22:$O$22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'07_60'!$B$26:$O$26</c:f>
              <c:numCache>
                <c:formatCode>General</c:formatCode>
                <c:ptCount val="14"/>
                <c:pt idx="0">
                  <c:v>0</c:v>
                </c:pt>
                <c:pt idx="1">
                  <c:v>0</c:v>
                </c:pt>
                <c:pt idx="2">
                  <c:v>0</c:v>
                </c:pt>
                <c:pt idx="3">
                  <c:v>18.3</c:v>
                </c:pt>
                <c:pt idx="4">
                  <c:v>17.100000000000001</c:v>
                </c:pt>
                <c:pt idx="5">
                  <c:v>15.2</c:v>
                </c:pt>
                <c:pt idx="6">
                  <c:v>13.3</c:v>
                </c:pt>
                <c:pt idx="7">
                  <c:v>13.1</c:v>
                </c:pt>
                <c:pt idx="8">
                  <c:v>10</c:v>
                </c:pt>
                <c:pt idx="9">
                  <c:v>10.4</c:v>
                </c:pt>
                <c:pt idx="10">
                  <c:v>10.199999999999999</c:v>
                </c:pt>
                <c:pt idx="11">
                  <c:v>9.8000000000000007</c:v>
                </c:pt>
                <c:pt idx="12">
                  <c:v>9.8000000000000007</c:v>
                </c:pt>
                <c:pt idx="13">
                  <c:v>9.4</c:v>
                </c:pt>
              </c:numCache>
            </c:numRef>
          </c:val>
        </c:ser>
        <c:dLbls>
          <c:showLegendKey val="0"/>
          <c:showVal val="0"/>
          <c:showCatName val="0"/>
          <c:showSerName val="0"/>
          <c:showPercent val="0"/>
          <c:showBubbleSize val="0"/>
        </c:dLbls>
        <c:gapWidth val="150"/>
        <c:axId val="180805632"/>
        <c:axId val="180807168"/>
      </c:barChart>
      <c:catAx>
        <c:axId val="180805632"/>
        <c:scaling>
          <c:orientation val="minMax"/>
        </c:scaling>
        <c:delete val="0"/>
        <c:axPos val="b"/>
        <c:numFmt formatCode="General" sourceLinked="1"/>
        <c:majorTickMark val="out"/>
        <c:minorTickMark val="none"/>
        <c:tickLblPos val="nextTo"/>
        <c:crossAx val="180807168"/>
        <c:crosses val="autoZero"/>
        <c:auto val="1"/>
        <c:lblAlgn val="ctr"/>
        <c:lblOffset val="100"/>
        <c:noMultiLvlLbl val="0"/>
      </c:catAx>
      <c:valAx>
        <c:axId val="18080716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80805632"/>
        <c:crosses val="autoZero"/>
        <c:crossBetween val="between"/>
      </c:valAx>
    </c:plotArea>
    <c:legend>
      <c:legendPos val="b"/>
      <c:layout/>
      <c:overlay val="0"/>
    </c:legend>
    <c:plotVisOnly val="1"/>
    <c:dispBlanksAs val="gap"/>
    <c:showDLblsOverMax val="0"/>
  </c:chart>
  <c:spPr>
    <a:ln>
      <a:solidFill>
        <a:srgbClr val="FCC30B"/>
      </a:solidFill>
      <a:prstDash val="solid"/>
    </a:ln>
  </c:sp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Population unable to keep home adequately warm by poverty status, 2010-2023 (Percentage)</a:t>
            </a:r>
            <a:endParaRPr lang="en-US" sz="1200" b="0"/>
          </a:p>
          <a:p>
            <a:pPr>
              <a:defRPr sz="1400">
                <a:latin typeface="Calibri"/>
                <a:ea typeface="Calibri"/>
                <a:cs typeface="Calibri"/>
              </a:defRPr>
            </a:pPr>
            <a:r>
              <a:rPr lang="en-US" sz="1200" b="0"/>
              <a:t>SDG ind 07_60: freq=Annual, hhtyp=Total, incgrp=Below 60% of median equivalised income</a:t>
            </a:r>
          </a:p>
        </c:rich>
      </c:tx>
      <c:layout/>
      <c:overlay val="0"/>
    </c:title>
    <c:autoTitleDeleted val="0"/>
    <c:plotArea>
      <c:layout/>
      <c:barChart>
        <c:barDir val="col"/>
        <c:grouping val="clustered"/>
        <c:varyColors val="0"/>
        <c:ser>
          <c:idx val="0"/>
          <c:order val="0"/>
          <c:tx>
            <c:strRef>
              <c:f>'07_60'!$A$34</c:f>
              <c:strCache>
                <c:ptCount val="1"/>
                <c:pt idx="0">
                  <c:v>European Union - 27 countries (from 2020)</c:v>
                </c:pt>
              </c:strCache>
            </c:strRef>
          </c:tx>
          <c:spPr>
            <a:solidFill>
              <a:srgbClr val="FCC30B"/>
            </a:solidFill>
          </c:spPr>
          <c:invertIfNegative val="0"/>
          <c:cat>
            <c:numRef>
              <c:f>'07_60'!$B$33:$O$33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'07_60'!$B$34:$O$34</c:f>
              <c:numCache>
                <c:formatCode>General</c:formatCode>
                <c:ptCount val="14"/>
                <c:pt idx="0">
                  <c:v>22.4</c:v>
                </c:pt>
                <c:pt idx="1">
                  <c:v>23.4</c:v>
                </c:pt>
                <c:pt idx="2">
                  <c:v>25.2</c:v>
                </c:pt>
                <c:pt idx="3">
                  <c:v>24.5</c:v>
                </c:pt>
                <c:pt idx="4">
                  <c:v>23.9</c:v>
                </c:pt>
                <c:pt idx="5">
                  <c:v>23.3</c:v>
                </c:pt>
                <c:pt idx="6">
                  <c:v>21.8</c:v>
                </c:pt>
                <c:pt idx="7">
                  <c:v>19.3</c:v>
                </c:pt>
                <c:pt idx="8">
                  <c:v>19</c:v>
                </c:pt>
                <c:pt idx="9">
                  <c:v>18.2</c:v>
                </c:pt>
                <c:pt idx="10">
                  <c:v>18.100000000000001</c:v>
                </c:pt>
                <c:pt idx="11">
                  <c:v>16.399999999999999</c:v>
                </c:pt>
                <c:pt idx="12">
                  <c:v>20.100000000000001</c:v>
                </c:pt>
                <c:pt idx="13">
                  <c:v>22.2</c:v>
                </c:pt>
              </c:numCache>
            </c:numRef>
          </c:val>
        </c:ser>
        <c:ser>
          <c:idx val="1"/>
          <c:order val="1"/>
          <c:tx>
            <c:strRef>
              <c:f>'07_60'!$A$35</c:f>
              <c:strCache>
                <c:ptCount val="1"/>
                <c:pt idx="0">
                  <c:v>Denmark</c:v>
                </c:pt>
              </c:strCache>
            </c:strRef>
          </c:tx>
          <c:spPr>
            <a:solidFill>
              <a:srgbClr val="D7A521"/>
            </a:solidFill>
          </c:spPr>
          <c:invertIfNegative val="0"/>
          <c:cat>
            <c:numRef>
              <c:f>'07_60'!$B$33:$O$33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'07_60'!$B$35:$O$35</c:f>
              <c:numCache>
                <c:formatCode>General</c:formatCode>
                <c:ptCount val="14"/>
                <c:pt idx="0">
                  <c:v>4.9000000000000004</c:v>
                </c:pt>
                <c:pt idx="1">
                  <c:v>7.4</c:v>
                </c:pt>
                <c:pt idx="2">
                  <c:v>8.4</c:v>
                </c:pt>
                <c:pt idx="3">
                  <c:v>10.199999999999999</c:v>
                </c:pt>
                <c:pt idx="4">
                  <c:v>5.8</c:v>
                </c:pt>
                <c:pt idx="5">
                  <c:v>12.7</c:v>
                </c:pt>
                <c:pt idx="6">
                  <c:v>7.9</c:v>
                </c:pt>
                <c:pt idx="7">
                  <c:v>6.6</c:v>
                </c:pt>
                <c:pt idx="8">
                  <c:v>7.8</c:v>
                </c:pt>
                <c:pt idx="9">
                  <c:v>8.4</c:v>
                </c:pt>
                <c:pt idx="10">
                  <c:v>10.9</c:v>
                </c:pt>
                <c:pt idx="11">
                  <c:v>8.9</c:v>
                </c:pt>
                <c:pt idx="12">
                  <c:v>9.4</c:v>
                </c:pt>
                <c:pt idx="13">
                  <c:v>14.1</c:v>
                </c:pt>
              </c:numCache>
            </c:numRef>
          </c:val>
        </c:ser>
        <c:ser>
          <c:idx val="2"/>
          <c:order val="2"/>
          <c:tx>
            <c:strRef>
              <c:f>'07_60'!$A$36</c:f>
              <c:strCache>
                <c:ptCount val="1"/>
                <c:pt idx="0">
                  <c:v>Croatia</c:v>
                </c:pt>
              </c:strCache>
            </c:strRef>
          </c:tx>
          <c:spPr>
            <a:solidFill>
              <a:srgbClr val="C0921E"/>
            </a:solidFill>
          </c:spPr>
          <c:invertIfNegative val="0"/>
          <c:cat>
            <c:numRef>
              <c:f>'07_60'!$B$33:$O$33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'07_60'!$B$36:$O$36</c:f>
              <c:numCache>
                <c:formatCode>General</c:formatCode>
                <c:ptCount val="14"/>
                <c:pt idx="0">
                  <c:v>18.899999999999999</c:v>
                </c:pt>
                <c:pt idx="1">
                  <c:v>22.5</c:v>
                </c:pt>
                <c:pt idx="2">
                  <c:v>23.9</c:v>
                </c:pt>
                <c:pt idx="3">
                  <c:v>24</c:v>
                </c:pt>
                <c:pt idx="4">
                  <c:v>24.3</c:v>
                </c:pt>
                <c:pt idx="5">
                  <c:v>23.7</c:v>
                </c:pt>
                <c:pt idx="6">
                  <c:v>21.7</c:v>
                </c:pt>
                <c:pt idx="7">
                  <c:v>20.3</c:v>
                </c:pt>
                <c:pt idx="8">
                  <c:v>21.2</c:v>
                </c:pt>
                <c:pt idx="9">
                  <c:v>19.100000000000001</c:v>
                </c:pt>
                <c:pt idx="10">
                  <c:v>17.5</c:v>
                </c:pt>
                <c:pt idx="11">
                  <c:v>18.2</c:v>
                </c:pt>
                <c:pt idx="12">
                  <c:v>21.9</c:v>
                </c:pt>
                <c:pt idx="13">
                  <c:v>18.100000000000001</c:v>
                </c:pt>
              </c:numCache>
            </c:numRef>
          </c:val>
        </c:ser>
        <c:ser>
          <c:idx val="3"/>
          <c:order val="3"/>
          <c:tx>
            <c:strRef>
              <c:f>'07_60'!$A$37</c:f>
              <c:strCache>
                <c:ptCount val="1"/>
                <c:pt idx="0">
                  <c:v>Serbia</c:v>
                </c:pt>
              </c:strCache>
            </c:strRef>
          </c:tx>
          <c:spPr>
            <a:solidFill>
              <a:srgbClr val="AD831B"/>
            </a:solidFill>
          </c:spPr>
          <c:invertIfNegative val="0"/>
          <c:cat>
            <c:numRef>
              <c:f>'07_60'!$B$33:$O$33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'07_60'!$B$37:$O$37</c:f>
              <c:numCache>
                <c:formatCode>General</c:formatCode>
                <c:ptCount val="14"/>
                <c:pt idx="0">
                  <c:v>0</c:v>
                </c:pt>
                <c:pt idx="1">
                  <c:v>0</c:v>
                </c:pt>
                <c:pt idx="2">
                  <c:v>0</c:v>
                </c:pt>
                <c:pt idx="3">
                  <c:v>30</c:v>
                </c:pt>
                <c:pt idx="4">
                  <c:v>27.2</c:v>
                </c:pt>
                <c:pt idx="5">
                  <c:v>25.2</c:v>
                </c:pt>
                <c:pt idx="6">
                  <c:v>21.6</c:v>
                </c:pt>
                <c:pt idx="7">
                  <c:v>21.7</c:v>
                </c:pt>
                <c:pt idx="8">
                  <c:v>19.399999999999999</c:v>
                </c:pt>
                <c:pt idx="9">
                  <c:v>21.1</c:v>
                </c:pt>
                <c:pt idx="10">
                  <c:v>28.7</c:v>
                </c:pt>
                <c:pt idx="11">
                  <c:v>29</c:v>
                </c:pt>
                <c:pt idx="12">
                  <c:v>29.2</c:v>
                </c:pt>
                <c:pt idx="13">
                  <c:v>29.1</c:v>
                </c:pt>
              </c:numCache>
            </c:numRef>
          </c:val>
        </c:ser>
        <c:dLbls>
          <c:showLegendKey val="0"/>
          <c:showVal val="0"/>
          <c:showCatName val="0"/>
          <c:showSerName val="0"/>
          <c:showPercent val="0"/>
          <c:showBubbleSize val="0"/>
        </c:dLbls>
        <c:gapWidth val="150"/>
        <c:axId val="181559680"/>
        <c:axId val="181561216"/>
      </c:barChart>
      <c:catAx>
        <c:axId val="181559680"/>
        <c:scaling>
          <c:orientation val="minMax"/>
        </c:scaling>
        <c:delete val="0"/>
        <c:axPos val="b"/>
        <c:numFmt formatCode="General" sourceLinked="1"/>
        <c:majorTickMark val="out"/>
        <c:minorTickMark val="none"/>
        <c:tickLblPos val="nextTo"/>
        <c:crossAx val="181561216"/>
        <c:crosses val="autoZero"/>
        <c:auto val="1"/>
        <c:lblAlgn val="ctr"/>
        <c:lblOffset val="100"/>
        <c:noMultiLvlLbl val="0"/>
      </c:catAx>
      <c:valAx>
        <c:axId val="18156121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81559680"/>
        <c:crosses val="autoZero"/>
        <c:crossBetween val="between"/>
      </c:valAx>
    </c:plotArea>
    <c:legend>
      <c:legendPos val="b"/>
      <c:layout/>
      <c:overlay val="0"/>
    </c:legend>
    <c:plotVisOnly val="1"/>
    <c:dispBlanksAs val="gap"/>
    <c:showDLblsOverMax val="0"/>
  </c:chart>
  <c:spPr>
    <a:ln>
      <a:solidFill>
        <a:srgbClr val="FCC30B"/>
      </a:solidFill>
      <a:prstDash val="solid"/>
    </a:ln>
  </c:sp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Population unable to keep home adequately warm by poverty status, 2010-2023 (Percentage)</a:t>
            </a:r>
            <a:endParaRPr sz="1200" b="0"/>
          </a:p>
          <a:p>
            <a:pPr>
              <a:defRPr sz="1400">
                <a:latin typeface="Calibri"/>
                <a:ea typeface="Calibri"/>
                <a:cs typeface="Calibri"/>
              </a:defRPr>
            </a:pPr>
            <a:r>
              <a:rPr sz="1200" b="0"/>
              <a:t>SDG ind 07_60: freq=Annual, hhtyp=Total, incgrp=Above 60% of median equivalised income</a:t>
            </a:r>
          </a:p>
        </c:rich>
      </c:tx>
      <c:overlay val="0"/>
    </c:title>
    <c:autoTitleDeleted val="0"/>
    <c:plotArea>
      <c:layout/>
      <c:barChart>
        <c:barDir val="col"/>
        <c:grouping val="clustered"/>
        <c:varyColors val="0"/>
        <c:ser>
          <c:idx val="0"/>
          <c:order val="0"/>
          <c:tx>
            <c:strRef>
              <c:f>'07_60'!$A$45</c:f>
              <c:strCache>
                <c:ptCount val="1"/>
                <c:pt idx="0">
                  <c:v>European Union - 27 countries (from 2020)</c:v>
                </c:pt>
              </c:strCache>
            </c:strRef>
          </c:tx>
          <c:spPr>
            <a:solidFill>
              <a:srgbClr val="FCC30B"/>
            </a:solidFill>
          </c:spPr>
          <c:invertIfNegative val="0"/>
          <c:cat>
            <c:numRef>
              <c:f>'07_60'!$B$44:$O$44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'07_60'!$B$45:$O$45</c:f>
              <c:numCache>
                <c:formatCode>General</c:formatCode>
                <c:ptCount val="14"/>
                <c:pt idx="0">
                  <c:v>7.5</c:v>
                </c:pt>
                <c:pt idx="1">
                  <c:v>7.6</c:v>
                </c:pt>
                <c:pt idx="2">
                  <c:v>8.3000000000000007</c:v>
                </c:pt>
                <c:pt idx="3">
                  <c:v>8</c:v>
                </c:pt>
                <c:pt idx="4">
                  <c:v>7.6</c:v>
                </c:pt>
                <c:pt idx="5">
                  <c:v>6.7</c:v>
                </c:pt>
                <c:pt idx="6">
                  <c:v>6.3</c:v>
                </c:pt>
                <c:pt idx="7">
                  <c:v>5.8</c:v>
                </c:pt>
                <c:pt idx="8">
                  <c:v>5.3</c:v>
                </c:pt>
                <c:pt idx="9">
                  <c:v>4.5999999999999996</c:v>
                </c:pt>
                <c:pt idx="10">
                  <c:v>5.3</c:v>
                </c:pt>
                <c:pt idx="11">
                  <c:v>5</c:v>
                </c:pt>
                <c:pt idx="12">
                  <c:v>7.2</c:v>
                </c:pt>
                <c:pt idx="13">
                  <c:v>8.3000000000000007</c:v>
                </c:pt>
              </c:numCache>
            </c:numRef>
          </c:val>
        </c:ser>
        <c:ser>
          <c:idx val="1"/>
          <c:order val="1"/>
          <c:tx>
            <c:strRef>
              <c:f>'07_60'!$A$46</c:f>
              <c:strCache>
                <c:ptCount val="1"/>
                <c:pt idx="0">
                  <c:v>Denmark</c:v>
                </c:pt>
              </c:strCache>
            </c:strRef>
          </c:tx>
          <c:spPr>
            <a:solidFill>
              <a:srgbClr val="D7A521"/>
            </a:solidFill>
          </c:spPr>
          <c:invertIfNegative val="0"/>
          <c:cat>
            <c:numRef>
              <c:f>'07_60'!$B$44:$O$44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'07_60'!$B$46:$O$46</c:f>
              <c:numCache>
                <c:formatCode>General</c:formatCode>
                <c:ptCount val="14"/>
                <c:pt idx="0">
                  <c:v>1.4</c:v>
                </c:pt>
                <c:pt idx="1">
                  <c:v>1.6</c:v>
                </c:pt>
                <c:pt idx="2">
                  <c:v>1.8</c:v>
                </c:pt>
                <c:pt idx="3">
                  <c:v>3</c:v>
                </c:pt>
                <c:pt idx="4">
                  <c:v>2.5</c:v>
                </c:pt>
                <c:pt idx="5">
                  <c:v>2.4</c:v>
                </c:pt>
                <c:pt idx="6">
                  <c:v>2</c:v>
                </c:pt>
                <c:pt idx="7">
                  <c:v>2.2000000000000002</c:v>
                </c:pt>
                <c:pt idx="8">
                  <c:v>2.2999999999999998</c:v>
                </c:pt>
                <c:pt idx="9">
                  <c:v>2</c:v>
                </c:pt>
                <c:pt idx="10">
                  <c:v>1.9</c:v>
                </c:pt>
                <c:pt idx="11">
                  <c:v>1.9</c:v>
                </c:pt>
                <c:pt idx="12">
                  <c:v>4.5</c:v>
                </c:pt>
                <c:pt idx="13">
                  <c:v>5.9</c:v>
                </c:pt>
              </c:numCache>
            </c:numRef>
          </c:val>
        </c:ser>
        <c:ser>
          <c:idx val="2"/>
          <c:order val="2"/>
          <c:tx>
            <c:strRef>
              <c:f>'07_60'!$A$47</c:f>
              <c:strCache>
                <c:ptCount val="1"/>
                <c:pt idx="0">
                  <c:v>Croatia</c:v>
                </c:pt>
              </c:strCache>
            </c:strRef>
          </c:tx>
          <c:spPr>
            <a:solidFill>
              <a:srgbClr val="C0921E"/>
            </a:solidFill>
          </c:spPr>
          <c:invertIfNegative val="0"/>
          <c:cat>
            <c:numRef>
              <c:f>'07_60'!$B$44:$O$44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'07_60'!$B$47:$O$47</c:f>
              <c:numCache>
                <c:formatCode>General</c:formatCode>
                <c:ptCount val="14"/>
                <c:pt idx="0">
                  <c:v>5.5</c:v>
                </c:pt>
                <c:pt idx="1">
                  <c:v>6.5</c:v>
                </c:pt>
                <c:pt idx="2">
                  <c:v>6.7</c:v>
                </c:pt>
                <c:pt idx="3">
                  <c:v>6.5</c:v>
                </c:pt>
                <c:pt idx="4">
                  <c:v>6.2</c:v>
                </c:pt>
                <c:pt idx="5">
                  <c:v>6.4</c:v>
                </c:pt>
                <c:pt idx="6">
                  <c:v>6.3</c:v>
                </c:pt>
                <c:pt idx="7">
                  <c:v>4.0999999999999996</c:v>
                </c:pt>
                <c:pt idx="8">
                  <c:v>4.5</c:v>
                </c:pt>
                <c:pt idx="9">
                  <c:v>3.8</c:v>
                </c:pt>
                <c:pt idx="10">
                  <c:v>3.1</c:v>
                </c:pt>
                <c:pt idx="11">
                  <c:v>2.7</c:v>
                </c:pt>
                <c:pt idx="12">
                  <c:v>3.7</c:v>
                </c:pt>
                <c:pt idx="13">
                  <c:v>3.4</c:v>
                </c:pt>
              </c:numCache>
            </c:numRef>
          </c:val>
        </c:ser>
        <c:ser>
          <c:idx val="3"/>
          <c:order val="3"/>
          <c:tx>
            <c:strRef>
              <c:f>'07_60'!$A$48</c:f>
              <c:strCache>
                <c:ptCount val="1"/>
                <c:pt idx="0">
                  <c:v>Serbia</c:v>
                </c:pt>
              </c:strCache>
            </c:strRef>
          </c:tx>
          <c:spPr>
            <a:solidFill>
              <a:srgbClr val="AD831B"/>
            </a:solidFill>
          </c:spPr>
          <c:invertIfNegative val="0"/>
          <c:cat>
            <c:numRef>
              <c:f>'07_60'!$B$44:$O$44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'07_60'!$B$48:$O$48</c:f>
              <c:numCache>
                <c:formatCode>General</c:formatCode>
                <c:ptCount val="14"/>
                <c:pt idx="0">
                  <c:v>0</c:v>
                </c:pt>
                <c:pt idx="1">
                  <c:v>0</c:v>
                </c:pt>
                <c:pt idx="2">
                  <c:v>0</c:v>
                </c:pt>
                <c:pt idx="3">
                  <c:v>14.5</c:v>
                </c:pt>
                <c:pt idx="4">
                  <c:v>13.7</c:v>
                </c:pt>
                <c:pt idx="5">
                  <c:v>11.6</c:v>
                </c:pt>
                <c:pt idx="6">
                  <c:v>10.4</c:v>
                </c:pt>
                <c:pt idx="7">
                  <c:v>10.1</c:v>
                </c:pt>
                <c:pt idx="8">
                  <c:v>6.9</c:v>
                </c:pt>
                <c:pt idx="9">
                  <c:v>7.2</c:v>
                </c:pt>
                <c:pt idx="10">
                  <c:v>4.8</c:v>
                </c:pt>
                <c:pt idx="11">
                  <c:v>4.5</c:v>
                </c:pt>
                <c:pt idx="12">
                  <c:v>4.9000000000000004</c:v>
                </c:pt>
                <c:pt idx="13">
                  <c:v>4.5</c:v>
                </c:pt>
              </c:numCache>
            </c:numRef>
          </c:val>
        </c:ser>
        <c:dLbls>
          <c:showLegendKey val="0"/>
          <c:showVal val="0"/>
          <c:showCatName val="0"/>
          <c:showSerName val="0"/>
          <c:showPercent val="0"/>
          <c:showBubbleSize val="0"/>
        </c:dLbls>
        <c:gapWidth val="150"/>
        <c:axId val="182721920"/>
        <c:axId val="182736000"/>
      </c:barChart>
      <c:catAx>
        <c:axId val="182721920"/>
        <c:scaling>
          <c:orientation val="minMax"/>
        </c:scaling>
        <c:delete val="0"/>
        <c:axPos val="b"/>
        <c:numFmt formatCode="General" sourceLinked="1"/>
        <c:majorTickMark val="out"/>
        <c:minorTickMark val="none"/>
        <c:tickLblPos val="nextTo"/>
        <c:crossAx val="182736000"/>
        <c:crosses val="autoZero"/>
        <c:auto val="1"/>
        <c:lblAlgn val="ctr"/>
        <c:lblOffset val="100"/>
        <c:noMultiLvlLbl val="0"/>
      </c:catAx>
      <c:valAx>
        <c:axId val="18273600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82721920"/>
        <c:crosses val="autoZero"/>
        <c:crossBetween val="between"/>
      </c:valAx>
    </c:plotArea>
    <c:legend>
      <c:legendPos val="b"/>
      <c:overlay val="0"/>
    </c:legend>
    <c:plotVisOnly val="1"/>
    <c:dispBlanksAs val="gap"/>
    <c:showDLblsOverMax val="0"/>
  </c:chart>
  <c:spPr>
    <a:ln>
      <a:solidFill>
        <a:srgbClr val="FCC30B"/>
      </a:solidFill>
      <a:prstDash val="solid"/>
    </a:ln>
  </c:sp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Real GDP per capita, 2010-2023 (Chain linked volumes (2020), euro per capita)</a:t>
            </a:r>
            <a:endParaRPr lang="en-US" sz="1200" b="0"/>
          </a:p>
          <a:p>
            <a:pPr>
              <a:defRPr sz="1400">
                <a:latin typeface="Calibri"/>
                <a:ea typeface="Calibri"/>
                <a:cs typeface="Calibri"/>
              </a:defRPr>
            </a:pPr>
            <a:r>
              <a:rPr lang="en-US" sz="1200" b="0"/>
              <a:t>SDG ind 08_10: freq=Annual, na_item=Gross domestic product at market prices</a:t>
            </a:r>
          </a:p>
        </c:rich>
      </c:tx>
      <c:layout/>
      <c:overlay val="0"/>
    </c:title>
    <c:autoTitleDeleted val="0"/>
    <c:plotArea>
      <c:layout/>
      <c:barChart>
        <c:barDir val="col"/>
        <c:grouping val="clustered"/>
        <c:varyColors val="0"/>
        <c:ser>
          <c:idx val="0"/>
          <c:order val="0"/>
          <c:tx>
            <c:strRef>
              <c:f>'08_10'!$A$23</c:f>
              <c:strCache>
                <c:ptCount val="1"/>
                <c:pt idx="0">
                  <c:v>European Union - 27 countries (from 2020)</c:v>
                </c:pt>
              </c:strCache>
            </c:strRef>
          </c:tx>
          <c:spPr>
            <a:solidFill>
              <a:srgbClr val="A21942"/>
            </a:solidFill>
          </c:spPr>
          <c:invertIfNegative val="0"/>
          <c:cat>
            <c:numRef>
              <c:f>'08_10'!$B$22:$O$22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'08_10'!$B$23:$O$23</c:f>
              <c:numCache>
                <c:formatCode>General</c:formatCode>
                <c:ptCount val="14"/>
                <c:pt idx="0">
                  <c:v>28520</c:v>
                </c:pt>
                <c:pt idx="1">
                  <c:v>29030</c:v>
                </c:pt>
                <c:pt idx="2">
                  <c:v>28760</c:v>
                </c:pt>
                <c:pt idx="3">
                  <c:v>28730</c:v>
                </c:pt>
                <c:pt idx="4">
                  <c:v>29160</c:v>
                </c:pt>
                <c:pt idx="5">
                  <c:v>29780</c:v>
                </c:pt>
                <c:pt idx="6">
                  <c:v>30300</c:v>
                </c:pt>
                <c:pt idx="7">
                  <c:v>31090</c:v>
                </c:pt>
                <c:pt idx="8">
                  <c:v>31670</c:v>
                </c:pt>
                <c:pt idx="9">
                  <c:v>32210</c:v>
                </c:pt>
                <c:pt idx="10">
                  <c:v>30440</c:v>
                </c:pt>
                <c:pt idx="11">
                  <c:v>32380</c:v>
                </c:pt>
                <c:pt idx="12">
                  <c:v>33310</c:v>
                </c:pt>
                <c:pt idx="13">
                  <c:v>33280</c:v>
                </c:pt>
              </c:numCache>
            </c:numRef>
          </c:val>
        </c:ser>
        <c:ser>
          <c:idx val="1"/>
          <c:order val="1"/>
          <c:tx>
            <c:strRef>
              <c:f>'08_10'!$A$24</c:f>
              <c:strCache>
                <c:ptCount val="1"/>
                <c:pt idx="0">
                  <c:v>Denmark</c:v>
                </c:pt>
              </c:strCache>
            </c:strRef>
          </c:tx>
          <c:spPr>
            <a:solidFill>
              <a:srgbClr val="D22057"/>
            </a:solidFill>
          </c:spPr>
          <c:invertIfNegative val="0"/>
          <c:cat>
            <c:numRef>
              <c:f>'08_10'!$B$22:$O$22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'08_10'!$B$24:$O$24</c:f>
              <c:numCache>
                <c:formatCode>General</c:formatCode>
                <c:ptCount val="14"/>
                <c:pt idx="0">
                  <c:v>49010</c:v>
                </c:pt>
                <c:pt idx="1">
                  <c:v>49440</c:v>
                </c:pt>
                <c:pt idx="2">
                  <c:v>49260</c:v>
                </c:pt>
                <c:pt idx="3">
                  <c:v>49750</c:v>
                </c:pt>
                <c:pt idx="4">
                  <c:v>50110</c:v>
                </c:pt>
                <c:pt idx="5">
                  <c:v>50810</c:v>
                </c:pt>
                <c:pt idx="6">
                  <c:v>51950</c:v>
                </c:pt>
                <c:pt idx="7">
                  <c:v>53200</c:v>
                </c:pt>
                <c:pt idx="8">
                  <c:v>53920</c:v>
                </c:pt>
                <c:pt idx="9">
                  <c:v>54630</c:v>
                </c:pt>
                <c:pt idx="10">
                  <c:v>53540</c:v>
                </c:pt>
                <c:pt idx="11">
                  <c:v>57250</c:v>
                </c:pt>
                <c:pt idx="12">
                  <c:v>57620</c:v>
                </c:pt>
                <c:pt idx="13">
                  <c:v>58640</c:v>
                </c:pt>
              </c:numCache>
            </c:numRef>
          </c:val>
        </c:ser>
        <c:ser>
          <c:idx val="2"/>
          <c:order val="2"/>
          <c:tx>
            <c:strRef>
              <c:f>'08_10'!$A$25</c:f>
              <c:strCache>
                <c:ptCount val="1"/>
                <c:pt idx="0">
                  <c:v>Croatia</c:v>
                </c:pt>
              </c:strCache>
            </c:strRef>
          </c:tx>
          <c:spPr>
            <a:solidFill>
              <a:srgbClr val="E44E7C"/>
            </a:solidFill>
          </c:spPr>
          <c:invertIfNegative val="0"/>
          <c:cat>
            <c:numRef>
              <c:f>'08_10'!$B$22:$O$22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'08_10'!$B$25:$O$25</c:f>
              <c:numCache>
                <c:formatCode>General</c:formatCode>
                <c:ptCount val="14"/>
                <c:pt idx="0">
                  <c:v>11440</c:v>
                </c:pt>
                <c:pt idx="1">
                  <c:v>11470</c:v>
                </c:pt>
                <c:pt idx="2">
                  <c:v>11250</c:v>
                </c:pt>
                <c:pt idx="3">
                  <c:v>11270</c:v>
                </c:pt>
                <c:pt idx="4">
                  <c:v>11260</c:v>
                </c:pt>
                <c:pt idx="5">
                  <c:v>11600</c:v>
                </c:pt>
                <c:pt idx="6">
                  <c:v>12100</c:v>
                </c:pt>
                <c:pt idx="7">
                  <c:v>12630</c:v>
                </c:pt>
                <c:pt idx="8">
                  <c:v>13120</c:v>
                </c:pt>
                <c:pt idx="9">
                  <c:v>13870</c:v>
                </c:pt>
                <c:pt idx="10">
                  <c:v>12840</c:v>
                </c:pt>
                <c:pt idx="11">
                  <c:v>14560</c:v>
                </c:pt>
                <c:pt idx="12">
                  <c:v>15640</c:v>
                </c:pt>
                <c:pt idx="13">
                  <c:v>16060</c:v>
                </c:pt>
              </c:numCache>
            </c:numRef>
          </c:val>
        </c:ser>
        <c:ser>
          <c:idx val="3"/>
          <c:order val="3"/>
          <c:tx>
            <c:strRef>
              <c:f>'08_10'!$A$26</c:f>
              <c:strCache>
                <c:ptCount val="1"/>
                <c:pt idx="0">
                  <c:v>Serbia</c:v>
                </c:pt>
              </c:strCache>
            </c:strRef>
          </c:tx>
          <c:spPr>
            <a:solidFill>
              <a:srgbClr val="ED87A7"/>
            </a:solidFill>
          </c:spPr>
          <c:invertIfNegative val="0"/>
          <c:cat>
            <c:numRef>
              <c:f>'08_10'!$B$22:$O$22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'08_10'!$B$26:$O$26</c:f>
              <c:numCache>
                <c:formatCode>General</c:formatCode>
                <c:ptCount val="14"/>
                <c:pt idx="0">
                  <c:v>5900</c:v>
                </c:pt>
                <c:pt idx="1">
                  <c:v>5950</c:v>
                </c:pt>
                <c:pt idx="2">
                  <c:v>5950</c:v>
                </c:pt>
                <c:pt idx="3">
                  <c:v>6010</c:v>
                </c:pt>
                <c:pt idx="4">
                  <c:v>5930</c:v>
                </c:pt>
                <c:pt idx="5">
                  <c:v>6040</c:v>
                </c:pt>
                <c:pt idx="6">
                  <c:v>6250</c:v>
                </c:pt>
                <c:pt idx="7">
                  <c:v>6430</c:v>
                </c:pt>
                <c:pt idx="8">
                  <c:v>6770</c:v>
                </c:pt>
                <c:pt idx="9">
                  <c:v>7130</c:v>
                </c:pt>
                <c:pt idx="10">
                  <c:v>7110</c:v>
                </c:pt>
                <c:pt idx="11">
                  <c:v>7740</c:v>
                </c:pt>
                <c:pt idx="12">
                  <c:v>8150</c:v>
                </c:pt>
                <c:pt idx="13">
                  <c:v>8520</c:v>
                </c:pt>
              </c:numCache>
            </c:numRef>
          </c:val>
        </c:ser>
        <c:dLbls>
          <c:showLegendKey val="0"/>
          <c:showVal val="0"/>
          <c:showCatName val="0"/>
          <c:showSerName val="0"/>
          <c:showPercent val="0"/>
          <c:showBubbleSize val="0"/>
        </c:dLbls>
        <c:gapWidth val="150"/>
        <c:axId val="167778560"/>
        <c:axId val="167789696"/>
      </c:barChart>
      <c:catAx>
        <c:axId val="167778560"/>
        <c:scaling>
          <c:orientation val="minMax"/>
        </c:scaling>
        <c:delete val="0"/>
        <c:axPos val="b"/>
        <c:numFmt formatCode="General" sourceLinked="1"/>
        <c:majorTickMark val="out"/>
        <c:minorTickMark val="none"/>
        <c:tickLblPos val="nextTo"/>
        <c:crossAx val="167789696"/>
        <c:crosses val="autoZero"/>
        <c:auto val="1"/>
        <c:lblAlgn val="ctr"/>
        <c:lblOffset val="100"/>
        <c:noMultiLvlLbl val="0"/>
      </c:catAx>
      <c:valAx>
        <c:axId val="16778969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67778560"/>
        <c:crosses val="autoZero"/>
        <c:crossBetween val="between"/>
      </c:valAx>
    </c:plotArea>
    <c:legend>
      <c:legendPos val="b"/>
      <c:layout/>
      <c:overlay val="0"/>
    </c:legend>
    <c:plotVisOnly val="1"/>
    <c:dispBlanksAs val="gap"/>
    <c:showDLblsOverMax val="0"/>
  </c:chart>
  <c:spPr>
    <a:ln>
      <a:solidFill>
        <a:srgbClr val="A21942"/>
      </a:solidFill>
      <a:prstDash val="solid"/>
    </a:ln>
  </c:sp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Real GDP per capita, 2010-2023 (Chain linked volumes, percentage change on previous period, per capita)</a:t>
            </a:r>
            <a:endParaRPr lang="en-US" sz="1200" b="0"/>
          </a:p>
          <a:p>
            <a:pPr>
              <a:defRPr sz="1400">
                <a:latin typeface="Calibri"/>
                <a:ea typeface="Calibri"/>
                <a:cs typeface="Calibri"/>
              </a:defRPr>
            </a:pPr>
            <a:r>
              <a:rPr lang="en-US" sz="1200" b="0"/>
              <a:t>SDG ind 08_10: freq=Annual, na_item=Gross domestic product at market prices</a:t>
            </a:r>
          </a:p>
        </c:rich>
      </c:tx>
      <c:layout/>
      <c:overlay val="0"/>
    </c:title>
    <c:autoTitleDeleted val="0"/>
    <c:plotArea>
      <c:layout/>
      <c:barChart>
        <c:barDir val="col"/>
        <c:grouping val="clustered"/>
        <c:varyColors val="0"/>
        <c:ser>
          <c:idx val="0"/>
          <c:order val="0"/>
          <c:tx>
            <c:strRef>
              <c:f>'08_10'!$A$34</c:f>
              <c:strCache>
                <c:ptCount val="1"/>
                <c:pt idx="0">
                  <c:v>European Union - 27 countries (from 2020)</c:v>
                </c:pt>
              </c:strCache>
            </c:strRef>
          </c:tx>
          <c:spPr>
            <a:solidFill>
              <a:srgbClr val="A21942"/>
            </a:solidFill>
          </c:spPr>
          <c:invertIfNegative val="0"/>
          <c:cat>
            <c:numRef>
              <c:f>'08_10'!$B$33:$O$33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'08_10'!$B$34:$O$34</c:f>
              <c:numCache>
                <c:formatCode>General</c:formatCode>
                <c:ptCount val="14"/>
                <c:pt idx="0">
                  <c:v>2</c:v>
                </c:pt>
                <c:pt idx="1">
                  <c:v>1.8</c:v>
                </c:pt>
                <c:pt idx="2">
                  <c:v>-0.9</c:v>
                </c:pt>
                <c:pt idx="3">
                  <c:v>-0.1</c:v>
                </c:pt>
                <c:pt idx="4">
                  <c:v>1.5</c:v>
                </c:pt>
                <c:pt idx="5">
                  <c:v>2.1</c:v>
                </c:pt>
                <c:pt idx="6">
                  <c:v>1.7</c:v>
                </c:pt>
                <c:pt idx="7">
                  <c:v>2.6</c:v>
                </c:pt>
                <c:pt idx="8">
                  <c:v>1.9</c:v>
                </c:pt>
                <c:pt idx="9">
                  <c:v>1.7</c:v>
                </c:pt>
                <c:pt idx="10">
                  <c:v>-5.5</c:v>
                </c:pt>
                <c:pt idx="11">
                  <c:v>6.4</c:v>
                </c:pt>
                <c:pt idx="12">
                  <c:v>2.8</c:v>
                </c:pt>
                <c:pt idx="13">
                  <c:v>-0.1</c:v>
                </c:pt>
              </c:numCache>
            </c:numRef>
          </c:val>
        </c:ser>
        <c:ser>
          <c:idx val="1"/>
          <c:order val="1"/>
          <c:tx>
            <c:strRef>
              <c:f>'08_10'!$A$35</c:f>
              <c:strCache>
                <c:ptCount val="1"/>
                <c:pt idx="0">
                  <c:v>Denmark</c:v>
                </c:pt>
              </c:strCache>
            </c:strRef>
          </c:tx>
          <c:spPr>
            <a:solidFill>
              <a:srgbClr val="D22057"/>
            </a:solidFill>
          </c:spPr>
          <c:invertIfNegative val="0"/>
          <c:cat>
            <c:numRef>
              <c:f>'08_10'!$B$33:$O$33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'08_10'!$B$35:$O$35</c:f>
              <c:numCache>
                <c:formatCode>General</c:formatCode>
                <c:ptCount val="14"/>
                <c:pt idx="0">
                  <c:v>1.1000000000000001</c:v>
                </c:pt>
                <c:pt idx="1">
                  <c:v>0.9</c:v>
                </c:pt>
                <c:pt idx="2">
                  <c:v>-0.4</c:v>
                </c:pt>
                <c:pt idx="3">
                  <c:v>1</c:v>
                </c:pt>
                <c:pt idx="4">
                  <c:v>0.7</c:v>
                </c:pt>
                <c:pt idx="5">
                  <c:v>1.4</c:v>
                </c:pt>
                <c:pt idx="6">
                  <c:v>2.2000000000000002</c:v>
                </c:pt>
                <c:pt idx="7">
                  <c:v>2.4</c:v>
                </c:pt>
                <c:pt idx="8">
                  <c:v>1.4</c:v>
                </c:pt>
                <c:pt idx="9">
                  <c:v>1.3</c:v>
                </c:pt>
                <c:pt idx="10">
                  <c:v>-2</c:v>
                </c:pt>
                <c:pt idx="11">
                  <c:v>6.9</c:v>
                </c:pt>
                <c:pt idx="12">
                  <c:v>0.6</c:v>
                </c:pt>
                <c:pt idx="13">
                  <c:v>1.8</c:v>
                </c:pt>
              </c:numCache>
            </c:numRef>
          </c:val>
        </c:ser>
        <c:ser>
          <c:idx val="2"/>
          <c:order val="2"/>
          <c:tx>
            <c:strRef>
              <c:f>'08_10'!$A$36</c:f>
              <c:strCache>
                <c:ptCount val="1"/>
                <c:pt idx="0">
                  <c:v>Croatia</c:v>
                </c:pt>
              </c:strCache>
            </c:strRef>
          </c:tx>
          <c:spPr>
            <a:solidFill>
              <a:srgbClr val="E44E7C"/>
            </a:solidFill>
          </c:spPr>
          <c:invertIfNegative val="0"/>
          <c:cat>
            <c:numRef>
              <c:f>'08_10'!$B$33:$O$33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'08_10'!$B$36:$O$36</c:f>
              <c:numCache>
                <c:formatCode>General</c:formatCode>
                <c:ptCount val="14"/>
                <c:pt idx="0">
                  <c:v>-1.1000000000000001</c:v>
                </c:pt>
                <c:pt idx="1">
                  <c:v>0.2</c:v>
                </c:pt>
                <c:pt idx="2">
                  <c:v>-1.9</c:v>
                </c:pt>
                <c:pt idx="3">
                  <c:v>0.2</c:v>
                </c:pt>
                <c:pt idx="4">
                  <c:v>-0.1</c:v>
                </c:pt>
                <c:pt idx="5">
                  <c:v>3</c:v>
                </c:pt>
                <c:pt idx="6">
                  <c:v>4.3</c:v>
                </c:pt>
                <c:pt idx="7">
                  <c:v>4.3</c:v>
                </c:pt>
                <c:pt idx="8">
                  <c:v>3.9</c:v>
                </c:pt>
                <c:pt idx="9">
                  <c:v>5.8</c:v>
                </c:pt>
                <c:pt idx="10">
                  <c:v>-7.5</c:v>
                </c:pt>
                <c:pt idx="11">
                  <c:v>13.4</c:v>
                </c:pt>
                <c:pt idx="12">
                  <c:v>7.4</c:v>
                </c:pt>
                <c:pt idx="13">
                  <c:v>2.7</c:v>
                </c:pt>
              </c:numCache>
            </c:numRef>
          </c:val>
        </c:ser>
        <c:ser>
          <c:idx val="3"/>
          <c:order val="3"/>
          <c:tx>
            <c:strRef>
              <c:f>'08_10'!$A$37</c:f>
              <c:strCache>
                <c:ptCount val="1"/>
                <c:pt idx="0">
                  <c:v>Serbia</c:v>
                </c:pt>
              </c:strCache>
            </c:strRef>
          </c:tx>
          <c:spPr>
            <a:solidFill>
              <a:srgbClr val="ED87A7"/>
            </a:solidFill>
          </c:spPr>
          <c:invertIfNegative val="0"/>
          <c:cat>
            <c:numRef>
              <c:f>'08_10'!$B$33:$O$33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'08_10'!$B$37:$O$37</c:f>
              <c:numCache>
                <c:formatCode>General</c:formatCode>
                <c:ptCount val="14"/>
                <c:pt idx="0">
                  <c:v>2</c:v>
                </c:pt>
                <c:pt idx="1">
                  <c:v>0.8</c:v>
                </c:pt>
                <c:pt idx="2">
                  <c:v>0</c:v>
                </c:pt>
                <c:pt idx="3">
                  <c:v>0.9</c:v>
                </c:pt>
                <c:pt idx="4">
                  <c:v>-1.3</c:v>
                </c:pt>
                <c:pt idx="5">
                  <c:v>1.8</c:v>
                </c:pt>
                <c:pt idx="6">
                  <c:v>3.5</c:v>
                </c:pt>
                <c:pt idx="7">
                  <c:v>2.9</c:v>
                </c:pt>
                <c:pt idx="8">
                  <c:v>5.2</c:v>
                </c:pt>
                <c:pt idx="9">
                  <c:v>5.3</c:v>
                </c:pt>
                <c:pt idx="10">
                  <c:v>-0.3</c:v>
                </c:pt>
                <c:pt idx="11">
                  <c:v>9</c:v>
                </c:pt>
                <c:pt idx="12">
                  <c:v>5.2</c:v>
                </c:pt>
                <c:pt idx="13">
                  <c:v>4.5</c:v>
                </c:pt>
              </c:numCache>
            </c:numRef>
          </c:val>
        </c:ser>
        <c:dLbls>
          <c:showLegendKey val="0"/>
          <c:showVal val="0"/>
          <c:showCatName val="0"/>
          <c:showSerName val="0"/>
          <c:showPercent val="0"/>
          <c:showBubbleSize val="0"/>
        </c:dLbls>
        <c:gapWidth val="150"/>
        <c:axId val="181798784"/>
        <c:axId val="181808512"/>
      </c:barChart>
      <c:catAx>
        <c:axId val="181798784"/>
        <c:scaling>
          <c:orientation val="minMax"/>
        </c:scaling>
        <c:delete val="0"/>
        <c:axPos val="b"/>
        <c:numFmt formatCode="General" sourceLinked="1"/>
        <c:majorTickMark val="out"/>
        <c:minorTickMark val="none"/>
        <c:tickLblPos val="nextTo"/>
        <c:crossAx val="181808512"/>
        <c:crosses val="autoZero"/>
        <c:auto val="1"/>
        <c:lblAlgn val="ctr"/>
        <c:lblOffset val="100"/>
        <c:noMultiLvlLbl val="0"/>
      </c:catAx>
      <c:valAx>
        <c:axId val="18180851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81798784"/>
        <c:crosses val="autoZero"/>
        <c:crossBetween val="between"/>
      </c:valAx>
    </c:plotArea>
    <c:legend>
      <c:legendPos val="b"/>
      <c:layout/>
      <c:overlay val="0"/>
    </c:legend>
    <c:plotVisOnly val="1"/>
    <c:dispBlanksAs val="gap"/>
    <c:showDLblsOverMax val="0"/>
  </c:chart>
  <c:spPr>
    <a:ln>
      <a:solidFill>
        <a:srgbClr val="A21942"/>
      </a:solidFill>
      <a:prstDash val="solid"/>
    </a:ln>
  </c:sp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Investment share of GDP by institutional sectors, 2010-2023 (Percentage)</a:t>
            </a:r>
            <a:endParaRPr lang="en-US" sz="1200" b="0"/>
          </a:p>
          <a:p>
            <a:pPr>
              <a:defRPr sz="1400">
                <a:latin typeface="Calibri"/>
                <a:ea typeface="Calibri"/>
                <a:cs typeface="Calibri"/>
              </a:defRPr>
            </a:pPr>
            <a:r>
              <a:rPr lang="en-US" sz="1200" b="0"/>
              <a:t>SDG ind 08_11: freq=Annual, indic=Total investment</a:t>
            </a:r>
          </a:p>
        </c:rich>
      </c:tx>
      <c:layout/>
      <c:overlay val="0"/>
    </c:title>
    <c:autoTitleDeleted val="0"/>
    <c:plotArea>
      <c:layout/>
      <c:barChart>
        <c:barDir val="col"/>
        <c:grouping val="clustered"/>
        <c:varyColors val="0"/>
        <c:ser>
          <c:idx val="0"/>
          <c:order val="0"/>
          <c:tx>
            <c:strRef>
              <c:f>'08_11'!$A$23</c:f>
              <c:strCache>
                <c:ptCount val="1"/>
                <c:pt idx="0">
                  <c:v>European Union - 27 countries (from 2020)</c:v>
                </c:pt>
              </c:strCache>
            </c:strRef>
          </c:tx>
          <c:spPr>
            <a:solidFill>
              <a:srgbClr val="A21942"/>
            </a:solidFill>
          </c:spPr>
          <c:invertIfNegative val="0"/>
          <c:cat>
            <c:numRef>
              <c:f>'08_11'!$B$22:$O$22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'08_11'!$B$23:$O$23</c:f>
              <c:numCache>
                <c:formatCode>General</c:formatCode>
                <c:ptCount val="14"/>
                <c:pt idx="0">
                  <c:v>20.81</c:v>
                </c:pt>
                <c:pt idx="1">
                  <c:v>20.88</c:v>
                </c:pt>
                <c:pt idx="2">
                  <c:v>20.47</c:v>
                </c:pt>
                <c:pt idx="3">
                  <c:v>19.87</c:v>
                </c:pt>
                <c:pt idx="4">
                  <c:v>19.95</c:v>
                </c:pt>
                <c:pt idx="5">
                  <c:v>20.37</c:v>
                </c:pt>
                <c:pt idx="6">
                  <c:v>20.54</c:v>
                </c:pt>
                <c:pt idx="7">
                  <c:v>20.84</c:v>
                </c:pt>
                <c:pt idx="8">
                  <c:v>21.25</c:v>
                </c:pt>
                <c:pt idx="9">
                  <c:v>22.33</c:v>
                </c:pt>
                <c:pt idx="10">
                  <c:v>22.28</c:v>
                </c:pt>
                <c:pt idx="11">
                  <c:v>22.15</c:v>
                </c:pt>
                <c:pt idx="12">
                  <c:v>22.52</c:v>
                </c:pt>
                <c:pt idx="13">
                  <c:v>22.44</c:v>
                </c:pt>
              </c:numCache>
            </c:numRef>
          </c:val>
        </c:ser>
        <c:ser>
          <c:idx val="1"/>
          <c:order val="1"/>
          <c:tx>
            <c:strRef>
              <c:f>'08_11'!$A$24</c:f>
              <c:strCache>
                <c:ptCount val="1"/>
                <c:pt idx="0">
                  <c:v>Denmark</c:v>
                </c:pt>
              </c:strCache>
            </c:strRef>
          </c:tx>
          <c:spPr>
            <a:solidFill>
              <a:srgbClr val="D22057"/>
            </a:solidFill>
          </c:spPr>
          <c:invertIfNegative val="0"/>
          <c:cat>
            <c:numRef>
              <c:f>'08_11'!$B$22:$O$22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'08_11'!$B$24:$O$24</c:f>
              <c:numCache>
                <c:formatCode>General</c:formatCode>
                <c:ptCount val="14"/>
                <c:pt idx="0">
                  <c:v>17.989999999999998</c:v>
                </c:pt>
                <c:pt idx="1">
                  <c:v>18.149999999999999</c:v>
                </c:pt>
                <c:pt idx="2">
                  <c:v>18.8</c:v>
                </c:pt>
                <c:pt idx="3">
                  <c:v>18.809999999999999</c:v>
                </c:pt>
                <c:pt idx="4">
                  <c:v>19.329999999999998</c:v>
                </c:pt>
                <c:pt idx="5">
                  <c:v>19.8</c:v>
                </c:pt>
                <c:pt idx="6">
                  <c:v>20.98</c:v>
                </c:pt>
                <c:pt idx="7">
                  <c:v>21.23</c:v>
                </c:pt>
                <c:pt idx="8">
                  <c:v>21.76</c:v>
                </c:pt>
                <c:pt idx="9">
                  <c:v>21.35</c:v>
                </c:pt>
                <c:pt idx="10">
                  <c:v>22.18</c:v>
                </c:pt>
                <c:pt idx="11">
                  <c:v>22.52</c:v>
                </c:pt>
                <c:pt idx="12">
                  <c:v>22.81</c:v>
                </c:pt>
                <c:pt idx="13">
                  <c:v>22.57</c:v>
                </c:pt>
              </c:numCache>
            </c:numRef>
          </c:val>
        </c:ser>
        <c:ser>
          <c:idx val="2"/>
          <c:order val="2"/>
          <c:tx>
            <c:strRef>
              <c:f>'08_11'!$A$25</c:f>
              <c:strCache>
                <c:ptCount val="1"/>
                <c:pt idx="0">
                  <c:v>Croatia</c:v>
                </c:pt>
              </c:strCache>
            </c:strRef>
          </c:tx>
          <c:spPr>
            <a:solidFill>
              <a:srgbClr val="E44E7C"/>
            </a:solidFill>
          </c:spPr>
          <c:invertIfNegative val="0"/>
          <c:cat>
            <c:numRef>
              <c:f>'08_11'!$B$22:$O$22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'08_11'!$B$25:$O$25</c:f>
              <c:numCache>
                <c:formatCode>General</c:formatCode>
                <c:ptCount val="14"/>
                <c:pt idx="0">
                  <c:v>20.82</c:v>
                </c:pt>
                <c:pt idx="1">
                  <c:v>19.82</c:v>
                </c:pt>
                <c:pt idx="2">
                  <c:v>19.21</c:v>
                </c:pt>
                <c:pt idx="3">
                  <c:v>19.22</c:v>
                </c:pt>
                <c:pt idx="4">
                  <c:v>18.79</c:v>
                </c:pt>
                <c:pt idx="5">
                  <c:v>19.09</c:v>
                </c:pt>
                <c:pt idx="6">
                  <c:v>19.559999999999999</c:v>
                </c:pt>
                <c:pt idx="7">
                  <c:v>19.47</c:v>
                </c:pt>
                <c:pt idx="8">
                  <c:v>19.98</c:v>
                </c:pt>
                <c:pt idx="9">
                  <c:v>21.91</c:v>
                </c:pt>
                <c:pt idx="10">
                  <c:v>22.35</c:v>
                </c:pt>
                <c:pt idx="11">
                  <c:v>20.94</c:v>
                </c:pt>
                <c:pt idx="12">
                  <c:v>21.6</c:v>
                </c:pt>
                <c:pt idx="13">
                  <c:v>22.46</c:v>
                </c:pt>
              </c:numCache>
            </c:numRef>
          </c:val>
        </c:ser>
        <c:ser>
          <c:idx val="3"/>
          <c:order val="3"/>
          <c:tx>
            <c:strRef>
              <c:f>'08_11'!$A$26</c:f>
              <c:strCache>
                <c:ptCount val="1"/>
                <c:pt idx="0">
                  <c:v>Serbia</c:v>
                </c:pt>
              </c:strCache>
            </c:strRef>
          </c:tx>
          <c:spPr>
            <a:solidFill>
              <a:srgbClr val="ED87A7"/>
            </a:solidFill>
          </c:spPr>
          <c:invertIfNegative val="0"/>
          <c:cat>
            <c:numRef>
              <c:f>'08_11'!$B$22:$O$22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'08_11'!$B$26:$O$26</c:f>
              <c:numCache>
                <c:formatCode>General</c:formatCode>
                <c:ptCount val="14"/>
                <c:pt idx="0">
                  <c:v>17.55</c:v>
                </c:pt>
                <c:pt idx="1">
                  <c:v>17.32</c:v>
                </c:pt>
                <c:pt idx="2">
                  <c:v>19.95</c:v>
                </c:pt>
                <c:pt idx="3">
                  <c:v>16.37</c:v>
                </c:pt>
                <c:pt idx="4">
                  <c:v>15.87</c:v>
                </c:pt>
                <c:pt idx="5">
                  <c:v>16.8</c:v>
                </c:pt>
                <c:pt idx="6">
                  <c:v>16.989999999999998</c:v>
                </c:pt>
                <c:pt idx="7">
                  <c:v>17.78</c:v>
                </c:pt>
                <c:pt idx="8">
                  <c:v>19.95</c:v>
                </c:pt>
                <c:pt idx="9">
                  <c:v>22.28</c:v>
                </c:pt>
                <c:pt idx="10">
                  <c:v>21.45</c:v>
                </c:pt>
                <c:pt idx="11">
                  <c:v>23.05</c:v>
                </c:pt>
                <c:pt idx="12">
                  <c:v>23.92</c:v>
                </c:pt>
                <c:pt idx="13">
                  <c:v>23.37</c:v>
                </c:pt>
              </c:numCache>
            </c:numRef>
          </c:val>
        </c:ser>
        <c:dLbls>
          <c:showLegendKey val="0"/>
          <c:showVal val="0"/>
          <c:showCatName val="0"/>
          <c:showSerName val="0"/>
          <c:showPercent val="0"/>
          <c:showBubbleSize val="0"/>
        </c:dLbls>
        <c:gapWidth val="150"/>
        <c:axId val="183442816"/>
        <c:axId val="183444608"/>
      </c:barChart>
      <c:catAx>
        <c:axId val="183442816"/>
        <c:scaling>
          <c:orientation val="minMax"/>
        </c:scaling>
        <c:delete val="0"/>
        <c:axPos val="b"/>
        <c:numFmt formatCode="General" sourceLinked="1"/>
        <c:majorTickMark val="out"/>
        <c:minorTickMark val="none"/>
        <c:tickLblPos val="nextTo"/>
        <c:crossAx val="183444608"/>
        <c:crosses val="autoZero"/>
        <c:auto val="1"/>
        <c:lblAlgn val="ctr"/>
        <c:lblOffset val="100"/>
        <c:noMultiLvlLbl val="0"/>
      </c:catAx>
      <c:valAx>
        <c:axId val="18344460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83442816"/>
        <c:crosses val="autoZero"/>
        <c:crossBetween val="between"/>
      </c:valAx>
    </c:plotArea>
    <c:legend>
      <c:legendPos val="b"/>
      <c:layout/>
      <c:overlay val="0"/>
    </c:legend>
    <c:plotVisOnly val="1"/>
    <c:dispBlanksAs val="gap"/>
    <c:showDLblsOverMax val="0"/>
  </c:chart>
  <c:spPr>
    <a:ln>
      <a:solidFill>
        <a:srgbClr val="A21942"/>
      </a:solidFill>
      <a:prstDash val="solid"/>
    </a:ln>
  </c:sp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Investment share of GDP by institutional sectors, 2010-2023 (Percentage)</a:t>
            </a:r>
            <a:endParaRPr lang="en-US" sz="1200" b="0"/>
          </a:p>
          <a:p>
            <a:pPr>
              <a:defRPr sz="1400">
                <a:latin typeface="Calibri"/>
                <a:ea typeface="Calibri"/>
                <a:cs typeface="Calibri"/>
              </a:defRPr>
            </a:pPr>
            <a:r>
              <a:rPr lang="en-US" sz="1200" b="0"/>
              <a:t>SDG ind 08_11: freq=Annual, indic=Business investment</a:t>
            </a:r>
          </a:p>
        </c:rich>
      </c:tx>
      <c:layout/>
      <c:overlay val="0"/>
    </c:title>
    <c:autoTitleDeleted val="0"/>
    <c:plotArea>
      <c:layout/>
      <c:barChart>
        <c:barDir val="col"/>
        <c:grouping val="clustered"/>
        <c:varyColors val="0"/>
        <c:ser>
          <c:idx val="0"/>
          <c:order val="0"/>
          <c:tx>
            <c:strRef>
              <c:f>'08_11'!$A$34</c:f>
              <c:strCache>
                <c:ptCount val="1"/>
                <c:pt idx="0">
                  <c:v>European Union - 27 countries (from 2020)</c:v>
                </c:pt>
              </c:strCache>
            </c:strRef>
          </c:tx>
          <c:spPr>
            <a:solidFill>
              <a:srgbClr val="A21942"/>
            </a:solidFill>
          </c:spPr>
          <c:invertIfNegative val="0"/>
          <c:cat>
            <c:numRef>
              <c:f>'08_11'!$B$33:$O$33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'08_11'!$B$34:$O$34</c:f>
              <c:numCache>
                <c:formatCode>General</c:formatCode>
                <c:ptCount val="14"/>
                <c:pt idx="0">
                  <c:v>11.21</c:v>
                </c:pt>
                <c:pt idx="1">
                  <c:v>11.7</c:v>
                </c:pt>
                <c:pt idx="2">
                  <c:v>11.7</c:v>
                </c:pt>
                <c:pt idx="3">
                  <c:v>11.52</c:v>
                </c:pt>
                <c:pt idx="4">
                  <c:v>11.76</c:v>
                </c:pt>
                <c:pt idx="5">
                  <c:v>12.28</c:v>
                </c:pt>
                <c:pt idx="6">
                  <c:v>12.55</c:v>
                </c:pt>
                <c:pt idx="7">
                  <c:v>12.75</c:v>
                </c:pt>
                <c:pt idx="8">
                  <c:v>12.94</c:v>
                </c:pt>
                <c:pt idx="9">
                  <c:v>13.89</c:v>
                </c:pt>
                <c:pt idx="10">
                  <c:v>13.41</c:v>
                </c:pt>
                <c:pt idx="11">
                  <c:v>12.91</c:v>
                </c:pt>
                <c:pt idx="12">
                  <c:v>13.16</c:v>
                </c:pt>
                <c:pt idx="13">
                  <c:v>13</c:v>
                </c:pt>
              </c:numCache>
            </c:numRef>
          </c:val>
        </c:ser>
        <c:ser>
          <c:idx val="1"/>
          <c:order val="1"/>
          <c:tx>
            <c:strRef>
              <c:f>'08_11'!$A$35</c:f>
              <c:strCache>
                <c:ptCount val="1"/>
                <c:pt idx="0">
                  <c:v>Denmark</c:v>
                </c:pt>
              </c:strCache>
            </c:strRef>
          </c:tx>
          <c:spPr>
            <a:solidFill>
              <a:srgbClr val="D22057"/>
            </a:solidFill>
          </c:spPr>
          <c:invertIfNegative val="0"/>
          <c:cat>
            <c:numRef>
              <c:f>'08_11'!$B$33:$O$33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'08_11'!$B$35:$O$35</c:f>
              <c:numCache>
                <c:formatCode>General</c:formatCode>
                <c:ptCount val="14"/>
                <c:pt idx="0">
                  <c:v>10.33</c:v>
                </c:pt>
                <c:pt idx="1">
                  <c:v>10.46</c:v>
                </c:pt>
                <c:pt idx="2">
                  <c:v>10.96</c:v>
                </c:pt>
                <c:pt idx="3">
                  <c:v>11.38</c:v>
                </c:pt>
                <c:pt idx="4">
                  <c:v>11.74</c:v>
                </c:pt>
                <c:pt idx="5">
                  <c:v>12.24</c:v>
                </c:pt>
                <c:pt idx="6">
                  <c:v>13.31</c:v>
                </c:pt>
                <c:pt idx="7">
                  <c:v>13.57</c:v>
                </c:pt>
                <c:pt idx="8">
                  <c:v>13.94</c:v>
                </c:pt>
                <c:pt idx="9">
                  <c:v>13.65</c:v>
                </c:pt>
                <c:pt idx="10">
                  <c:v>14.12</c:v>
                </c:pt>
                <c:pt idx="11">
                  <c:v>14.15</c:v>
                </c:pt>
                <c:pt idx="12">
                  <c:v>14.32</c:v>
                </c:pt>
                <c:pt idx="13">
                  <c:v>14.09</c:v>
                </c:pt>
              </c:numCache>
            </c:numRef>
          </c:val>
        </c:ser>
        <c:ser>
          <c:idx val="2"/>
          <c:order val="2"/>
          <c:tx>
            <c:strRef>
              <c:f>'08_11'!$A$36</c:f>
              <c:strCache>
                <c:ptCount val="1"/>
                <c:pt idx="0">
                  <c:v>Croatia</c:v>
                </c:pt>
              </c:strCache>
            </c:strRef>
          </c:tx>
          <c:spPr>
            <a:solidFill>
              <a:srgbClr val="E44E7C"/>
            </a:solidFill>
          </c:spPr>
          <c:invertIfNegative val="0"/>
          <c:cat>
            <c:numRef>
              <c:f>'08_11'!$B$33:$O$33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'08_11'!$B$36:$O$36</c:f>
              <c:numCache>
                <c:formatCode>General</c:formatCode>
                <c:ptCount val="14"/>
                <c:pt idx="0">
                  <c:v>13.14</c:v>
                </c:pt>
                <c:pt idx="1">
                  <c:v>12.59</c:v>
                </c:pt>
                <c:pt idx="2">
                  <c:v>12</c:v>
                </c:pt>
                <c:pt idx="3">
                  <c:v>11.96</c:v>
                </c:pt>
                <c:pt idx="4">
                  <c:v>12.11</c:v>
                </c:pt>
                <c:pt idx="5">
                  <c:v>12.55</c:v>
                </c:pt>
                <c:pt idx="6">
                  <c:v>13.29</c:v>
                </c:pt>
                <c:pt idx="7">
                  <c:v>13.72</c:v>
                </c:pt>
                <c:pt idx="8">
                  <c:v>13.14</c:v>
                </c:pt>
                <c:pt idx="9">
                  <c:v>13.59</c:v>
                </c:pt>
                <c:pt idx="10">
                  <c:v>12.44</c:v>
                </c:pt>
                <c:pt idx="11">
                  <c:v>11.46</c:v>
                </c:pt>
                <c:pt idx="12">
                  <c:v>12.9</c:v>
                </c:pt>
                <c:pt idx="13">
                  <c:v>12.21</c:v>
                </c:pt>
              </c:numCache>
            </c:numRef>
          </c:val>
        </c:ser>
        <c:ser>
          <c:idx val="3"/>
          <c:order val="3"/>
          <c:tx>
            <c:strRef>
              <c:f>'08_11'!$A$37</c:f>
              <c:strCache>
                <c:ptCount val="1"/>
                <c:pt idx="0">
                  <c:v>Serbia</c:v>
                </c:pt>
              </c:strCache>
            </c:strRef>
          </c:tx>
          <c:spPr>
            <a:solidFill>
              <a:srgbClr val="ED87A7"/>
            </a:solidFill>
          </c:spPr>
          <c:invertIfNegative val="0"/>
          <c:cat>
            <c:numRef>
              <c:f>'08_11'!$B$33:$O$33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'08_11'!$B$37:$O$37</c:f>
              <c:numCache>
                <c:formatCode>General</c:formatCode>
                <c:ptCount val="14"/>
                <c:pt idx="0">
                  <c:v>10.7</c:v>
                </c:pt>
                <c:pt idx="1">
                  <c:v>10.45</c:v>
                </c:pt>
                <c:pt idx="2">
                  <c:v>13.42</c:v>
                </c:pt>
                <c:pt idx="3">
                  <c:v>11.61</c:v>
                </c:pt>
                <c:pt idx="4">
                  <c:v>10.43</c:v>
                </c:pt>
                <c:pt idx="5">
                  <c:v>11.18</c:v>
                </c:pt>
                <c:pt idx="6">
                  <c:v>10.65</c:v>
                </c:pt>
                <c:pt idx="7">
                  <c:v>10.220000000000001</c:v>
                </c:pt>
                <c:pt idx="8">
                  <c:v>11.91</c:v>
                </c:pt>
                <c:pt idx="9">
                  <c:v>13.31</c:v>
                </c:pt>
                <c:pt idx="10">
                  <c:v>12.4</c:v>
                </c:pt>
                <c:pt idx="11">
                  <c:v>12.58</c:v>
                </c:pt>
                <c:pt idx="12">
                  <c:v>13.71</c:v>
                </c:pt>
                <c:pt idx="13">
                  <c:v>13.09</c:v>
                </c:pt>
              </c:numCache>
            </c:numRef>
          </c:val>
        </c:ser>
        <c:dLbls>
          <c:showLegendKey val="0"/>
          <c:showVal val="0"/>
          <c:showCatName val="0"/>
          <c:showSerName val="0"/>
          <c:showPercent val="0"/>
          <c:showBubbleSize val="0"/>
        </c:dLbls>
        <c:gapWidth val="150"/>
        <c:axId val="184057856"/>
        <c:axId val="184059392"/>
      </c:barChart>
      <c:catAx>
        <c:axId val="184057856"/>
        <c:scaling>
          <c:orientation val="minMax"/>
        </c:scaling>
        <c:delete val="0"/>
        <c:axPos val="b"/>
        <c:numFmt formatCode="General" sourceLinked="1"/>
        <c:majorTickMark val="out"/>
        <c:minorTickMark val="none"/>
        <c:tickLblPos val="nextTo"/>
        <c:crossAx val="184059392"/>
        <c:crosses val="autoZero"/>
        <c:auto val="1"/>
        <c:lblAlgn val="ctr"/>
        <c:lblOffset val="100"/>
        <c:noMultiLvlLbl val="0"/>
      </c:catAx>
      <c:valAx>
        <c:axId val="18405939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84057856"/>
        <c:crosses val="autoZero"/>
        <c:crossBetween val="between"/>
      </c:valAx>
    </c:plotArea>
    <c:legend>
      <c:legendPos val="b"/>
      <c:layout/>
      <c:overlay val="0"/>
    </c:legend>
    <c:plotVisOnly val="1"/>
    <c:dispBlanksAs val="gap"/>
    <c:showDLblsOverMax val="0"/>
  </c:chart>
  <c:spPr>
    <a:ln>
      <a:solidFill>
        <a:srgbClr val="A21942"/>
      </a:solidFill>
      <a:prstDash val="solid"/>
    </a:ln>
  </c:sp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Investment share of GDP by institutional sectors, 2010-2023 (Percentage)</a:t>
            </a:r>
            <a:endParaRPr sz="1200" b="0"/>
          </a:p>
          <a:p>
            <a:pPr>
              <a:defRPr sz="1400">
                <a:latin typeface="Calibri"/>
                <a:ea typeface="Calibri"/>
                <a:cs typeface="Calibri"/>
              </a:defRPr>
            </a:pPr>
            <a:r>
              <a:rPr sz="1200" b="0"/>
              <a:t>SDG ind 08_11: freq=Annual, indic=Government investment</a:t>
            </a:r>
          </a:p>
        </c:rich>
      </c:tx>
      <c:overlay val="0"/>
    </c:title>
    <c:autoTitleDeleted val="0"/>
    <c:plotArea>
      <c:layout/>
      <c:barChart>
        <c:barDir val="col"/>
        <c:grouping val="clustered"/>
        <c:varyColors val="0"/>
        <c:ser>
          <c:idx val="0"/>
          <c:order val="0"/>
          <c:tx>
            <c:strRef>
              <c:f>'08_11'!$A$45</c:f>
              <c:strCache>
                <c:ptCount val="1"/>
                <c:pt idx="0">
                  <c:v>European Union - 27 countries (from 2020)</c:v>
                </c:pt>
              </c:strCache>
            </c:strRef>
          </c:tx>
          <c:spPr>
            <a:solidFill>
              <a:srgbClr val="A21942"/>
            </a:solidFill>
          </c:spPr>
          <c:invertIfNegative val="0"/>
          <c:cat>
            <c:numRef>
              <c:f>'08_11'!$B$44:$O$44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'08_11'!$B$45:$O$45</c:f>
              <c:numCache>
                <c:formatCode>General</c:formatCode>
                <c:ptCount val="14"/>
                <c:pt idx="0">
                  <c:v>3.79</c:v>
                </c:pt>
                <c:pt idx="1">
                  <c:v>3.51</c:v>
                </c:pt>
                <c:pt idx="2">
                  <c:v>3.36</c:v>
                </c:pt>
                <c:pt idx="3">
                  <c:v>3.24</c:v>
                </c:pt>
                <c:pt idx="4">
                  <c:v>3.17</c:v>
                </c:pt>
                <c:pt idx="5">
                  <c:v>3.19</c:v>
                </c:pt>
                <c:pt idx="6">
                  <c:v>2.95</c:v>
                </c:pt>
                <c:pt idx="7">
                  <c:v>2.96</c:v>
                </c:pt>
                <c:pt idx="8">
                  <c:v>3.09</c:v>
                </c:pt>
                <c:pt idx="9">
                  <c:v>3.18</c:v>
                </c:pt>
                <c:pt idx="10">
                  <c:v>3.47</c:v>
                </c:pt>
                <c:pt idx="11">
                  <c:v>3.38</c:v>
                </c:pt>
                <c:pt idx="12">
                  <c:v>3.3</c:v>
                </c:pt>
                <c:pt idx="13">
                  <c:v>3.56</c:v>
                </c:pt>
              </c:numCache>
            </c:numRef>
          </c:val>
        </c:ser>
        <c:ser>
          <c:idx val="1"/>
          <c:order val="1"/>
          <c:tx>
            <c:strRef>
              <c:f>'08_11'!$A$46</c:f>
              <c:strCache>
                <c:ptCount val="1"/>
                <c:pt idx="0">
                  <c:v>Denmark</c:v>
                </c:pt>
              </c:strCache>
            </c:strRef>
          </c:tx>
          <c:spPr>
            <a:solidFill>
              <a:srgbClr val="D22057"/>
            </a:solidFill>
          </c:spPr>
          <c:invertIfNegative val="0"/>
          <c:cat>
            <c:numRef>
              <c:f>'08_11'!$B$44:$O$44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'08_11'!$B$46:$O$46</c:f>
              <c:numCache>
                <c:formatCode>General</c:formatCode>
                <c:ptCount val="14"/>
                <c:pt idx="0">
                  <c:v>3.27</c:v>
                </c:pt>
                <c:pt idx="1">
                  <c:v>3.29</c:v>
                </c:pt>
                <c:pt idx="2">
                  <c:v>3.79</c:v>
                </c:pt>
                <c:pt idx="3">
                  <c:v>3.64</c:v>
                </c:pt>
                <c:pt idx="4">
                  <c:v>3.83</c:v>
                </c:pt>
                <c:pt idx="5">
                  <c:v>3.61</c:v>
                </c:pt>
                <c:pt idx="6">
                  <c:v>3.75</c:v>
                </c:pt>
                <c:pt idx="7">
                  <c:v>3.36</c:v>
                </c:pt>
                <c:pt idx="8">
                  <c:v>3.4</c:v>
                </c:pt>
                <c:pt idx="9">
                  <c:v>3.23</c:v>
                </c:pt>
                <c:pt idx="10">
                  <c:v>3.56</c:v>
                </c:pt>
                <c:pt idx="11">
                  <c:v>3.18</c:v>
                </c:pt>
                <c:pt idx="12">
                  <c:v>3.05</c:v>
                </c:pt>
                <c:pt idx="13">
                  <c:v>3.14</c:v>
                </c:pt>
              </c:numCache>
            </c:numRef>
          </c:val>
        </c:ser>
        <c:ser>
          <c:idx val="2"/>
          <c:order val="2"/>
          <c:tx>
            <c:strRef>
              <c:f>'08_11'!$A$47</c:f>
              <c:strCache>
                <c:ptCount val="1"/>
                <c:pt idx="0">
                  <c:v>Croatia</c:v>
                </c:pt>
              </c:strCache>
            </c:strRef>
          </c:tx>
          <c:spPr>
            <a:solidFill>
              <a:srgbClr val="E44E7C"/>
            </a:solidFill>
          </c:spPr>
          <c:invertIfNegative val="0"/>
          <c:cat>
            <c:numRef>
              <c:f>'08_11'!$B$44:$O$44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'08_11'!$B$47:$O$47</c:f>
              <c:numCache>
                <c:formatCode>General</c:formatCode>
                <c:ptCount val="14"/>
                <c:pt idx="0">
                  <c:v>3.82</c:v>
                </c:pt>
                <c:pt idx="1">
                  <c:v>3.6</c:v>
                </c:pt>
                <c:pt idx="2">
                  <c:v>3.69</c:v>
                </c:pt>
                <c:pt idx="3">
                  <c:v>4.0599999999999996</c:v>
                </c:pt>
                <c:pt idx="4">
                  <c:v>3.65</c:v>
                </c:pt>
                <c:pt idx="5">
                  <c:v>3.43</c:v>
                </c:pt>
                <c:pt idx="6">
                  <c:v>3.13</c:v>
                </c:pt>
                <c:pt idx="7">
                  <c:v>2.61</c:v>
                </c:pt>
                <c:pt idx="8">
                  <c:v>3.47</c:v>
                </c:pt>
                <c:pt idx="9">
                  <c:v>4.29</c:v>
                </c:pt>
                <c:pt idx="10">
                  <c:v>5.55</c:v>
                </c:pt>
                <c:pt idx="11">
                  <c:v>4.78</c:v>
                </c:pt>
                <c:pt idx="12">
                  <c:v>4.0199999999999996</c:v>
                </c:pt>
                <c:pt idx="13">
                  <c:v>5.56</c:v>
                </c:pt>
              </c:numCache>
            </c:numRef>
          </c:val>
        </c:ser>
        <c:ser>
          <c:idx val="3"/>
          <c:order val="3"/>
          <c:tx>
            <c:strRef>
              <c:f>'08_11'!$A$48</c:f>
              <c:strCache>
                <c:ptCount val="1"/>
                <c:pt idx="0">
                  <c:v>Serbia</c:v>
                </c:pt>
              </c:strCache>
            </c:strRef>
          </c:tx>
          <c:spPr>
            <a:solidFill>
              <a:srgbClr val="ED87A7"/>
            </a:solidFill>
          </c:spPr>
          <c:invertIfNegative val="0"/>
          <c:cat>
            <c:numRef>
              <c:f>'08_11'!$B$44:$O$44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'08_11'!$B$48:$O$48</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150"/>
        <c:axId val="184778752"/>
        <c:axId val="184780288"/>
      </c:barChart>
      <c:catAx>
        <c:axId val="184778752"/>
        <c:scaling>
          <c:orientation val="minMax"/>
        </c:scaling>
        <c:delete val="0"/>
        <c:axPos val="b"/>
        <c:numFmt formatCode="General" sourceLinked="1"/>
        <c:majorTickMark val="out"/>
        <c:minorTickMark val="none"/>
        <c:tickLblPos val="nextTo"/>
        <c:crossAx val="184780288"/>
        <c:crosses val="autoZero"/>
        <c:auto val="1"/>
        <c:lblAlgn val="ctr"/>
        <c:lblOffset val="100"/>
        <c:noMultiLvlLbl val="0"/>
      </c:catAx>
      <c:valAx>
        <c:axId val="18478028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84778752"/>
        <c:crosses val="autoZero"/>
        <c:crossBetween val="between"/>
      </c:valAx>
    </c:plotArea>
    <c:legend>
      <c:legendPos val="b"/>
      <c:overlay val="0"/>
    </c:legend>
    <c:plotVisOnly val="1"/>
    <c:dispBlanksAs val="gap"/>
    <c:showDLblsOverMax val="0"/>
  </c:chart>
  <c:spPr>
    <a:ln>
      <a:solidFill>
        <a:srgbClr val="A21942"/>
      </a:solidFill>
      <a:prstDash val="soli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Persons living in households with very low work intensity, by age group, 2015-2023 (Percentage)</a:t>
            </a:r>
            <a:endParaRPr lang="en-US" sz="1200" b="0"/>
          </a:p>
          <a:p>
            <a:pPr>
              <a:defRPr sz="1400">
                <a:latin typeface="Calibri"/>
                <a:ea typeface="Calibri"/>
                <a:cs typeface="Calibri"/>
              </a:defRPr>
            </a:pPr>
            <a:r>
              <a:rPr lang="en-US" sz="1200" b="0"/>
              <a:t>SDG ind 01_40: freq=Annual, sex = Total, age=Less than 65 years</a:t>
            </a:r>
          </a:p>
        </c:rich>
      </c:tx>
      <c:layout/>
      <c:overlay val="0"/>
    </c:title>
    <c:autoTitleDeleted val="0"/>
    <c:plotArea>
      <c:layout/>
      <c:barChart>
        <c:barDir val="col"/>
        <c:grouping val="clustered"/>
        <c:varyColors val="0"/>
        <c:ser>
          <c:idx val="0"/>
          <c:order val="0"/>
          <c:tx>
            <c:strRef>
              <c:f>'01_40'!$A$23</c:f>
              <c:strCache>
                <c:ptCount val="1"/>
                <c:pt idx="0">
                  <c:v>European Union - 27 countries (from 2020)</c:v>
                </c:pt>
              </c:strCache>
            </c:strRef>
          </c:tx>
          <c:spPr>
            <a:solidFill>
              <a:srgbClr val="E5243B"/>
            </a:solidFill>
          </c:spPr>
          <c:invertIfNegative val="0"/>
          <c:cat>
            <c:numRef>
              <c:f>'01_40'!$B$22:$J$22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'01_40'!$B$23:$J$23</c:f>
              <c:numCache>
                <c:formatCode>General</c:formatCode>
                <c:ptCount val="9"/>
                <c:pt idx="0">
                  <c:v>10.1</c:v>
                </c:pt>
                <c:pt idx="1">
                  <c:v>10</c:v>
                </c:pt>
                <c:pt idx="2">
                  <c:v>9.1</c:v>
                </c:pt>
                <c:pt idx="3">
                  <c:v>8.5</c:v>
                </c:pt>
                <c:pt idx="4">
                  <c:v>8</c:v>
                </c:pt>
                <c:pt idx="5">
                  <c:v>8.3000000000000007</c:v>
                </c:pt>
                <c:pt idx="6">
                  <c:v>9</c:v>
                </c:pt>
                <c:pt idx="7">
                  <c:v>8.3000000000000007</c:v>
                </c:pt>
                <c:pt idx="8">
                  <c:v>8</c:v>
                </c:pt>
              </c:numCache>
            </c:numRef>
          </c:val>
        </c:ser>
        <c:ser>
          <c:idx val="1"/>
          <c:order val="1"/>
          <c:tx>
            <c:strRef>
              <c:f>'01_40'!$A$24</c:f>
              <c:strCache>
                <c:ptCount val="1"/>
                <c:pt idx="0">
                  <c:v>Denmark</c:v>
                </c:pt>
              </c:strCache>
            </c:strRef>
          </c:tx>
          <c:spPr>
            <a:solidFill>
              <a:srgbClr val="E94357"/>
            </a:solidFill>
          </c:spPr>
          <c:invertIfNegative val="0"/>
          <c:cat>
            <c:numRef>
              <c:f>'01_40'!$B$22:$J$22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'01_40'!$B$24:$J$24</c:f>
              <c:numCache>
                <c:formatCode>General</c:formatCode>
                <c:ptCount val="9"/>
                <c:pt idx="0">
                  <c:v>11.9</c:v>
                </c:pt>
                <c:pt idx="1">
                  <c:v>11.1</c:v>
                </c:pt>
                <c:pt idx="2">
                  <c:v>10.5</c:v>
                </c:pt>
                <c:pt idx="3">
                  <c:v>10</c:v>
                </c:pt>
                <c:pt idx="4">
                  <c:v>9.5</c:v>
                </c:pt>
                <c:pt idx="5">
                  <c:v>9.1</c:v>
                </c:pt>
                <c:pt idx="6">
                  <c:v>9.6999999999999993</c:v>
                </c:pt>
                <c:pt idx="7">
                  <c:v>8.8000000000000007</c:v>
                </c:pt>
                <c:pt idx="8">
                  <c:v>9.8000000000000007</c:v>
                </c:pt>
              </c:numCache>
            </c:numRef>
          </c:val>
        </c:ser>
        <c:ser>
          <c:idx val="2"/>
          <c:order val="2"/>
          <c:tx>
            <c:strRef>
              <c:f>'01_40'!$A$25</c:f>
              <c:strCache>
                <c:ptCount val="1"/>
                <c:pt idx="0">
                  <c:v>Croatia</c:v>
                </c:pt>
              </c:strCache>
            </c:strRef>
          </c:tx>
          <c:spPr>
            <a:solidFill>
              <a:srgbClr val="EC5E6F"/>
            </a:solidFill>
          </c:spPr>
          <c:invertIfNegative val="0"/>
          <c:cat>
            <c:numRef>
              <c:f>'01_40'!$B$22:$J$22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'01_40'!$B$25:$J$25</c:f>
              <c:numCache>
                <c:formatCode>General</c:formatCode>
                <c:ptCount val="9"/>
                <c:pt idx="0">
                  <c:v>12.3</c:v>
                </c:pt>
                <c:pt idx="1">
                  <c:v>11.1</c:v>
                </c:pt>
                <c:pt idx="2">
                  <c:v>10.6</c:v>
                </c:pt>
                <c:pt idx="3">
                  <c:v>9.3000000000000007</c:v>
                </c:pt>
                <c:pt idx="4">
                  <c:v>7.5</c:v>
                </c:pt>
                <c:pt idx="5">
                  <c:v>7.2</c:v>
                </c:pt>
                <c:pt idx="6">
                  <c:v>7.5</c:v>
                </c:pt>
                <c:pt idx="7">
                  <c:v>6.3</c:v>
                </c:pt>
                <c:pt idx="8">
                  <c:v>5.5</c:v>
                </c:pt>
              </c:numCache>
            </c:numRef>
          </c:val>
        </c:ser>
        <c:ser>
          <c:idx val="3"/>
          <c:order val="3"/>
          <c:tx>
            <c:strRef>
              <c:f>'01_40'!$A$26</c:f>
              <c:strCache>
                <c:ptCount val="1"/>
                <c:pt idx="0">
                  <c:v>Serbia</c:v>
                </c:pt>
              </c:strCache>
            </c:strRef>
          </c:tx>
          <c:spPr>
            <a:solidFill>
              <a:srgbClr val="EF7987"/>
            </a:solidFill>
          </c:spPr>
          <c:invertIfNegative val="0"/>
          <c:cat>
            <c:numRef>
              <c:f>'01_40'!$B$22:$J$22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'01_40'!$B$26:$J$26</c:f>
              <c:numCache>
                <c:formatCode>General</c:formatCode>
                <c:ptCount val="9"/>
                <c:pt idx="0">
                  <c:v>20.2</c:v>
                </c:pt>
                <c:pt idx="1">
                  <c:v>20.8</c:v>
                </c:pt>
                <c:pt idx="2">
                  <c:v>20.3</c:v>
                </c:pt>
                <c:pt idx="3">
                  <c:v>17.5</c:v>
                </c:pt>
                <c:pt idx="4">
                  <c:v>17.100000000000001</c:v>
                </c:pt>
                <c:pt idx="5">
                  <c:v>16.8</c:v>
                </c:pt>
                <c:pt idx="6">
                  <c:v>15.7</c:v>
                </c:pt>
                <c:pt idx="7">
                  <c:v>13.3</c:v>
                </c:pt>
                <c:pt idx="8">
                  <c:v>12.6</c:v>
                </c:pt>
              </c:numCache>
            </c:numRef>
          </c:val>
        </c:ser>
        <c:dLbls>
          <c:showLegendKey val="0"/>
          <c:showVal val="0"/>
          <c:showCatName val="0"/>
          <c:showSerName val="0"/>
          <c:showPercent val="0"/>
          <c:showBubbleSize val="0"/>
        </c:dLbls>
        <c:gapWidth val="150"/>
        <c:axId val="126726912"/>
        <c:axId val="126728448"/>
      </c:barChart>
      <c:catAx>
        <c:axId val="126726912"/>
        <c:scaling>
          <c:orientation val="minMax"/>
        </c:scaling>
        <c:delete val="0"/>
        <c:axPos val="b"/>
        <c:numFmt formatCode="General" sourceLinked="1"/>
        <c:majorTickMark val="out"/>
        <c:minorTickMark val="none"/>
        <c:tickLblPos val="nextTo"/>
        <c:crossAx val="126728448"/>
        <c:crosses val="autoZero"/>
        <c:auto val="1"/>
        <c:lblAlgn val="ctr"/>
        <c:lblOffset val="100"/>
        <c:noMultiLvlLbl val="0"/>
      </c:catAx>
      <c:valAx>
        <c:axId val="12672844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26726912"/>
        <c:crosses val="autoZero"/>
        <c:crossBetween val="between"/>
      </c:valAx>
    </c:plotArea>
    <c:legend>
      <c:legendPos val="b"/>
      <c:layout/>
      <c:overlay val="0"/>
    </c:legend>
    <c:plotVisOnly val="1"/>
    <c:dispBlanksAs val="gap"/>
    <c:showDLblsOverMax val="0"/>
  </c:chart>
  <c:spPr>
    <a:ln>
      <a:solidFill>
        <a:srgbClr val="E5243B"/>
      </a:solidFill>
      <a:prstDash val="solid"/>
    </a:ln>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Investment share of GDP by institutional sectors, 2010-2023 (Percentage)</a:t>
            </a:r>
            <a:endParaRPr sz="1200" b="0"/>
          </a:p>
          <a:p>
            <a:pPr>
              <a:defRPr sz="1400">
                <a:latin typeface="Calibri"/>
                <a:ea typeface="Calibri"/>
                <a:cs typeface="Calibri"/>
              </a:defRPr>
            </a:pPr>
            <a:r>
              <a:rPr sz="1200" b="0"/>
              <a:t>SDG ind 08_11: freq=Annual, indic=Households investment</a:t>
            </a:r>
          </a:p>
        </c:rich>
      </c:tx>
      <c:overlay val="0"/>
    </c:title>
    <c:autoTitleDeleted val="0"/>
    <c:plotArea>
      <c:layout/>
      <c:barChart>
        <c:barDir val="col"/>
        <c:grouping val="clustered"/>
        <c:varyColors val="0"/>
        <c:ser>
          <c:idx val="0"/>
          <c:order val="0"/>
          <c:tx>
            <c:strRef>
              <c:f>'08_11'!$A$56</c:f>
              <c:strCache>
                <c:ptCount val="1"/>
                <c:pt idx="0">
                  <c:v>European Union - 27 countries (from 2020)</c:v>
                </c:pt>
              </c:strCache>
            </c:strRef>
          </c:tx>
          <c:spPr>
            <a:solidFill>
              <a:srgbClr val="A21942"/>
            </a:solidFill>
          </c:spPr>
          <c:invertIfNegative val="0"/>
          <c:cat>
            <c:numRef>
              <c:f>'08_11'!$B$55:$O$55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'08_11'!$B$56:$O$56</c:f>
              <c:numCache>
                <c:formatCode>General</c:formatCode>
                <c:ptCount val="14"/>
                <c:pt idx="0">
                  <c:v>5.81</c:v>
                </c:pt>
                <c:pt idx="1">
                  <c:v>5.66</c:v>
                </c:pt>
                <c:pt idx="2">
                  <c:v>5.42</c:v>
                </c:pt>
                <c:pt idx="3">
                  <c:v>5.1100000000000003</c:v>
                </c:pt>
                <c:pt idx="4">
                  <c:v>5.03</c:v>
                </c:pt>
                <c:pt idx="5">
                  <c:v>4.9000000000000004</c:v>
                </c:pt>
                <c:pt idx="6">
                  <c:v>5.04</c:v>
                </c:pt>
                <c:pt idx="7">
                  <c:v>5.13</c:v>
                </c:pt>
                <c:pt idx="8">
                  <c:v>5.22</c:v>
                </c:pt>
                <c:pt idx="9">
                  <c:v>5.26</c:v>
                </c:pt>
                <c:pt idx="10">
                  <c:v>5.41</c:v>
                </c:pt>
                <c:pt idx="11">
                  <c:v>5.86</c:v>
                </c:pt>
                <c:pt idx="12">
                  <c:v>6.05</c:v>
                </c:pt>
                <c:pt idx="13">
                  <c:v>5.88</c:v>
                </c:pt>
              </c:numCache>
            </c:numRef>
          </c:val>
        </c:ser>
        <c:ser>
          <c:idx val="1"/>
          <c:order val="1"/>
          <c:tx>
            <c:strRef>
              <c:f>'08_11'!$A$57</c:f>
              <c:strCache>
                <c:ptCount val="1"/>
                <c:pt idx="0">
                  <c:v>Denmark</c:v>
                </c:pt>
              </c:strCache>
            </c:strRef>
          </c:tx>
          <c:spPr>
            <a:solidFill>
              <a:srgbClr val="D22057"/>
            </a:solidFill>
          </c:spPr>
          <c:invertIfNegative val="0"/>
          <c:cat>
            <c:numRef>
              <c:f>'08_11'!$B$55:$O$55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'08_11'!$B$57:$O$57</c:f>
              <c:numCache>
                <c:formatCode>General</c:formatCode>
                <c:ptCount val="14"/>
                <c:pt idx="0">
                  <c:v>4.4000000000000004</c:v>
                </c:pt>
                <c:pt idx="1">
                  <c:v>4.4000000000000004</c:v>
                </c:pt>
                <c:pt idx="2">
                  <c:v>4.0599999999999996</c:v>
                </c:pt>
                <c:pt idx="3">
                  <c:v>3.78</c:v>
                </c:pt>
                <c:pt idx="4">
                  <c:v>3.76</c:v>
                </c:pt>
                <c:pt idx="5">
                  <c:v>3.95</c:v>
                </c:pt>
                <c:pt idx="6">
                  <c:v>3.93</c:v>
                </c:pt>
                <c:pt idx="7">
                  <c:v>4.3</c:v>
                </c:pt>
                <c:pt idx="8">
                  <c:v>4.42</c:v>
                </c:pt>
                <c:pt idx="9">
                  <c:v>4.4800000000000004</c:v>
                </c:pt>
                <c:pt idx="10">
                  <c:v>4.5</c:v>
                </c:pt>
                <c:pt idx="11">
                  <c:v>5.2</c:v>
                </c:pt>
                <c:pt idx="12">
                  <c:v>5.45</c:v>
                </c:pt>
                <c:pt idx="13">
                  <c:v>5.34</c:v>
                </c:pt>
              </c:numCache>
            </c:numRef>
          </c:val>
        </c:ser>
        <c:ser>
          <c:idx val="2"/>
          <c:order val="2"/>
          <c:tx>
            <c:strRef>
              <c:f>'08_11'!$A$58</c:f>
              <c:strCache>
                <c:ptCount val="1"/>
                <c:pt idx="0">
                  <c:v>Croatia</c:v>
                </c:pt>
              </c:strCache>
            </c:strRef>
          </c:tx>
          <c:spPr>
            <a:solidFill>
              <a:srgbClr val="E44E7C"/>
            </a:solidFill>
          </c:spPr>
          <c:invertIfNegative val="0"/>
          <c:cat>
            <c:numRef>
              <c:f>'08_11'!$B$55:$O$55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'08_11'!$B$58:$O$58</c:f>
              <c:numCache>
                <c:formatCode>General</c:formatCode>
                <c:ptCount val="14"/>
                <c:pt idx="0">
                  <c:v>3.86</c:v>
                </c:pt>
                <c:pt idx="1">
                  <c:v>3.63</c:v>
                </c:pt>
                <c:pt idx="2">
                  <c:v>3.52</c:v>
                </c:pt>
                <c:pt idx="3">
                  <c:v>3.21</c:v>
                </c:pt>
                <c:pt idx="4">
                  <c:v>3.03</c:v>
                </c:pt>
                <c:pt idx="5">
                  <c:v>3.11</c:v>
                </c:pt>
                <c:pt idx="6">
                  <c:v>3.13</c:v>
                </c:pt>
                <c:pt idx="7">
                  <c:v>3.15</c:v>
                </c:pt>
                <c:pt idx="8">
                  <c:v>3.37</c:v>
                </c:pt>
                <c:pt idx="9">
                  <c:v>4.03</c:v>
                </c:pt>
                <c:pt idx="10">
                  <c:v>4.3600000000000003</c:v>
                </c:pt>
                <c:pt idx="11">
                  <c:v>4.71</c:v>
                </c:pt>
                <c:pt idx="12">
                  <c:v>4.68</c:v>
                </c:pt>
                <c:pt idx="13">
                  <c:v>4.6900000000000004</c:v>
                </c:pt>
              </c:numCache>
            </c:numRef>
          </c:val>
        </c:ser>
        <c:ser>
          <c:idx val="3"/>
          <c:order val="3"/>
          <c:tx>
            <c:strRef>
              <c:f>'08_11'!$A$59</c:f>
              <c:strCache>
                <c:ptCount val="1"/>
                <c:pt idx="0">
                  <c:v>Serbia</c:v>
                </c:pt>
              </c:strCache>
            </c:strRef>
          </c:tx>
          <c:spPr>
            <a:solidFill>
              <a:srgbClr val="ED87A7"/>
            </a:solidFill>
          </c:spPr>
          <c:invertIfNegative val="0"/>
          <c:cat>
            <c:numRef>
              <c:f>'08_11'!$B$55:$O$55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'08_11'!$B$59:$O$59</c:f>
              <c:numCache>
                <c:formatCode>General</c:formatCode>
                <c:ptCount val="14"/>
                <c:pt idx="0">
                  <c:v>3.36</c:v>
                </c:pt>
                <c:pt idx="1">
                  <c:v>3.09</c:v>
                </c:pt>
                <c:pt idx="2">
                  <c:v>2.9</c:v>
                </c:pt>
                <c:pt idx="3">
                  <c:v>2.4500000000000002</c:v>
                </c:pt>
                <c:pt idx="4">
                  <c:v>2.63</c:v>
                </c:pt>
                <c:pt idx="5">
                  <c:v>2.57</c:v>
                </c:pt>
                <c:pt idx="6">
                  <c:v>2.94</c:v>
                </c:pt>
                <c:pt idx="7">
                  <c:v>3.45</c:v>
                </c:pt>
                <c:pt idx="8">
                  <c:v>3.38</c:v>
                </c:pt>
                <c:pt idx="9">
                  <c:v>3.67</c:v>
                </c:pt>
                <c:pt idx="10">
                  <c:v>3.73</c:v>
                </c:pt>
                <c:pt idx="11">
                  <c:v>4.01</c:v>
                </c:pt>
                <c:pt idx="12">
                  <c:v>4.04</c:v>
                </c:pt>
                <c:pt idx="13">
                  <c:v>3.72</c:v>
                </c:pt>
              </c:numCache>
            </c:numRef>
          </c:val>
        </c:ser>
        <c:dLbls>
          <c:showLegendKey val="0"/>
          <c:showVal val="0"/>
          <c:showCatName val="0"/>
          <c:showSerName val="0"/>
          <c:showPercent val="0"/>
          <c:showBubbleSize val="0"/>
        </c:dLbls>
        <c:gapWidth val="150"/>
        <c:axId val="184921088"/>
        <c:axId val="184922880"/>
      </c:barChart>
      <c:catAx>
        <c:axId val="184921088"/>
        <c:scaling>
          <c:orientation val="minMax"/>
        </c:scaling>
        <c:delete val="0"/>
        <c:axPos val="b"/>
        <c:numFmt formatCode="General" sourceLinked="1"/>
        <c:majorTickMark val="out"/>
        <c:minorTickMark val="none"/>
        <c:tickLblPos val="nextTo"/>
        <c:crossAx val="184922880"/>
        <c:crosses val="autoZero"/>
        <c:auto val="1"/>
        <c:lblAlgn val="ctr"/>
        <c:lblOffset val="100"/>
        <c:noMultiLvlLbl val="0"/>
      </c:catAx>
      <c:valAx>
        <c:axId val="18492288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84921088"/>
        <c:crosses val="autoZero"/>
        <c:crossBetween val="between"/>
      </c:valAx>
    </c:plotArea>
    <c:legend>
      <c:legendPos val="b"/>
      <c:overlay val="0"/>
    </c:legend>
    <c:plotVisOnly val="1"/>
    <c:dispBlanksAs val="gap"/>
    <c:showDLblsOverMax val="0"/>
  </c:chart>
  <c:spPr>
    <a:ln>
      <a:solidFill>
        <a:srgbClr val="A21942"/>
      </a:solidFill>
      <a:prstDash val="solid"/>
    </a:ln>
  </c:sp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Young people neither in employment nor in education and training by sex (NEET), 2010-2023 (Percentage of total population)</a:t>
            </a:r>
            <a:endParaRPr lang="en-US" sz="1200" b="0"/>
          </a:p>
          <a:p>
            <a:pPr>
              <a:defRPr sz="1400">
                <a:latin typeface="Calibri"/>
                <a:ea typeface="Calibri"/>
                <a:cs typeface="Calibri"/>
              </a:defRPr>
            </a:pPr>
            <a:r>
              <a:rPr lang="en-US" sz="1200" b="0"/>
              <a:t>SDG ind 08_20: freq=Annual, sex = Total, age=From 15 to 29 years</a:t>
            </a:r>
          </a:p>
        </c:rich>
      </c:tx>
      <c:layout/>
      <c:overlay val="0"/>
    </c:title>
    <c:autoTitleDeleted val="0"/>
    <c:plotArea>
      <c:layout/>
      <c:barChart>
        <c:barDir val="col"/>
        <c:grouping val="clustered"/>
        <c:varyColors val="0"/>
        <c:ser>
          <c:idx val="0"/>
          <c:order val="0"/>
          <c:tx>
            <c:strRef>
              <c:f>'08_20'!$A$23</c:f>
              <c:strCache>
                <c:ptCount val="1"/>
                <c:pt idx="0">
                  <c:v>European Union - 27 countries (from 2020)</c:v>
                </c:pt>
              </c:strCache>
            </c:strRef>
          </c:tx>
          <c:spPr>
            <a:solidFill>
              <a:srgbClr val="A21942"/>
            </a:solidFill>
          </c:spPr>
          <c:invertIfNegative val="0"/>
          <c:cat>
            <c:numRef>
              <c:f>'08_20'!$B$22:$O$22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'08_20'!$B$23:$O$23</c:f>
              <c:numCache>
                <c:formatCode>General</c:formatCode>
                <c:ptCount val="14"/>
                <c:pt idx="0">
                  <c:v>15.4</c:v>
                </c:pt>
                <c:pt idx="1">
                  <c:v>15.5</c:v>
                </c:pt>
                <c:pt idx="2">
                  <c:v>16</c:v>
                </c:pt>
                <c:pt idx="3">
                  <c:v>16.399999999999999</c:v>
                </c:pt>
                <c:pt idx="4">
                  <c:v>16</c:v>
                </c:pt>
                <c:pt idx="5">
                  <c:v>15.5</c:v>
                </c:pt>
                <c:pt idx="6">
                  <c:v>14.8</c:v>
                </c:pt>
                <c:pt idx="7">
                  <c:v>14</c:v>
                </c:pt>
                <c:pt idx="8">
                  <c:v>13.3</c:v>
                </c:pt>
                <c:pt idx="9">
                  <c:v>12.8</c:v>
                </c:pt>
                <c:pt idx="10">
                  <c:v>13.9</c:v>
                </c:pt>
                <c:pt idx="11">
                  <c:v>13.1</c:v>
                </c:pt>
                <c:pt idx="12">
                  <c:v>11.7</c:v>
                </c:pt>
                <c:pt idx="13">
                  <c:v>11.2</c:v>
                </c:pt>
              </c:numCache>
            </c:numRef>
          </c:val>
        </c:ser>
        <c:ser>
          <c:idx val="1"/>
          <c:order val="1"/>
          <c:tx>
            <c:strRef>
              <c:f>'08_20'!$A$24</c:f>
              <c:strCache>
                <c:ptCount val="1"/>
                <c:pt idx="0">
                  <c:v>Denmark</c:v>
                </c:pt>
              </c:strCache>
            </c:strRef>
          </c:tx>
          <c:spPr>
            <a:solidFill>
              <a:srgbClr val="D22057"/>
            </a:solidFill>
          </c:spPr>
          <c:invertIfNegative val="0"/>
          <c:cat>
            <c:numRef>
              <c:f>'08_20'!$B$22:$O$22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'08_20'!$B$24:$O$24</c:f>
              <c:numCache>
                <c:formatCode>General</c:formatCode>
                <c:ptCount val="14"/>
                <c:pt idx="0">
                  <c:v>8.1999999999999993</c:v>
                </c:pt>
                <c:pt idx="1">
                  <c:v>8.4</c:v>
                </c:pt>
                <c:pt idx="2">
                  <c:v>9</c:v>
                </c:pt>
                <c:pt idx="3">
                  <c:v>8.1999999999999993</c:v>
                </c:pt>
                <c:pt idx="4">
                  <c:v>8</c:v>
                </c:pt>
                <c:pt idx="5">
                  <c:v>8.5</c:v>
                </c:pt>
                <c:pt idx="6">
                  <c:v>8.4</c:v>
                </c:pt>
                <c:pt idx="7">
                  <c:v>9.8000000000000007</c:v>
                </c:pt>
                <c:pt idx="8">
                  <c:v>9.6</c:v>
                </c:pt>
                <c:pt idx="9">
                  <c:v>9.6</c:v>
                </c:pt>
                <c:pt idx="10">
                  <c:v>10.199999999999999</c:v>
                </c:pt>
                <c:pt idx="11">
                  <c:v>8.4</c:v>
                </c:pt>
                <c:pt idx="12">
                  <c:v>7.9</c:v>
                </c:pt>
                <c:pt idx="13">
                  <c:v>8.6</c:v>
                </c:pt>
              </c:numCache>
            </c:numRef>
          </c:val>
        </c:ser>
        <c:ser>
          <c:idx val="2"/>
          <c:order val="2"/>
          <c:tx>
            <c:strRef>
              <c:f>'08_20'!$A$25</c:f>
              <c:strCache>
                <c:ptCount val="1"/>
                <c:pt idx="0">
                  <c:v>Croatia</c:v>
                </c:pt>
              </c:strCache>
            </c:strRef>
          </c:tx>
          <c:spPr>
            <a:solidFill>
              <a:srgbClr val="E44E7C"/>
            </a:solidFill>
          </c:spPr>
          <c:invertIfNegative val="0"/>
          <c:cat>
            <c:numRef>
              <c:f>'08_20'!$B$22:$O$22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'08_20'!$B$25:$O$25</c:f>
              <c:numCache>
                <c:formatCode>General</c:formatCode>
                <c:ptCount val="14"/>
                <c:pt idx="0">
                  <c:v>17.600000000000001</c:v>
                </c:pt>
                <c:pt idx="1">
                  <c:v>19.100000000000001</c:v>
                </c:pt>
                <c:pt idx="2">
                  <c:v>19.899999999999999</c:v>
                </c:pt>
                <c:pt idx="3">
                  <c:v>22.1</c:v>
                </c:pt>
                <c:pt idx="4">
                  <c:v>21.7</c:v>
                </c:pt>
                <c:pt idx="5">
                  <c:v>19.8</c:v>
                </c:pt>
                <c:pt idx="6">
                  <c:v>19.399999999999999</c:v>
                </c:pt>
                <c:pt idx="7">
                  <c:v>17.899999999999999</c:v>
                </c:pt>
                <c:pt idx="8">
                  <c:v>15.5</c:v>
                </c:pt>
                <c:pt idx="9">
                  <c:v>14.3</c:v>
                </c:pt>
                <c:pt idx="10">
                  <c:v>14.5</c:v>
                </c:pt>
                <c:pt idx="11">
                  <c:v>14.9</c:v>
                </c:pt>
                <c:pt idx="12">
                  <c:v>13.1</c:v>
                </c:pt>
                <c:pt idx="13">
                  <c:v>11.8</c:v>
                </c:pt>
              </c:numCache>
            </c:numRef>
          </c:val>
        </c:ser>
        <c:ser>
          <c:idx val="3"/>
          <c:order val="3"/>
          <c:tx>
            <c:strRef>
              <c:f>'08_20'!$A$26</c:f>
              <c:strCache>
                <c:ptCount val="1"/>
                <c:pt idx="0">
                  <c:v>Serbia</c:v>
                </c:pt>
              </c:strCache>
            </c:strRef>
          </c:tx>
          <c:spPr>
            <a:solidFill>
              <a:srgbClr val="ED87A7"/>
            </a:solidFill>
          </c:spPr>
          <c:invertIfNegative val="0"/>
          <c:cat>
            <c:numRef>
              <c:f>'08_20'!$B$22:$O$22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'08_20'!$B$26:$O$26</c:f>
              <c:numCache>
                <c:formatCode>General</c:formatCode>
                <c:ptCount val="14"/>
                <c:pt idx="0">
                  <c:v>70665</c:v>
                </c:pt>
                <c:pt idx="1">
                  <c:v>29.8</c:v>
                </c:pt>
                <c:pt idx="2">
                  <c:v>29.6</c:v>
                </c:pt>
                <c:pt idx="3">
                  <c:v>28.6</c:v>
                </c:pt>
                <c:pt idx="4">
                  <c:v>26.4</c:v>
                </c:pt>
                <c:pt idx="5">
                  <c:v>25.5</c:v>
                </c:pt>
                <c:pt idx="6">
                  <c:v>23.1</c:v>
                </c:pt>
                <c:pt idx="7">
                  <c:v>22.5</c:v>
                </c:pt>
                <c:pt idx="8">
                  <c:v>20.8</c:v>
                </c:pt>
                <c:pt idx="9">
                  <c:v>19.7</c:v>
                </c:pt>
                <c:pt idx="10">
                  <c:v>20.8</c:v>
                </c:pt>
                <c:pt idx="11">
                  <c:v>19.100000000000001</c:v>
                </c:pt>
                <c:pt idx="12">
                  <c:v>15.4</c:v>
                </c:pt>
                <c:pt idx="13">
                  <c:v>15.2</c:v>
                </c:pt>
              </c:numCache>
            </c:numRef>
          </c:val>
        </c:ser>
        <c:dLbls>
          <c:showLegendKey val="0"/>
          <c:showVal val="0"/>
          <c:showCatName val="0"/>
          <c:showSerName val="0"/>
          <c:showPercent val="0"/>
          <c:showBubbleSize val="0"/>
        </c:dLbls>
        <c:gapWidth val="150"/>
        <c:axId val="167160448"/>
        <c:axId val="167192064"/>
      </c:barChart>
      <c:catAx>
        <c:axId val="167160448"/>
        <c:scaling>
          <c:orientation val="minMax"/>
        </c:scaling>
        <c:delete val="0"/>
        <c:axPos val="b"/>
        <c:numFmt formatCode="General" sourceLinked="1"/>
        <c:majorTickMark val="out"/>
        <c:minorTickMark val="none"/>
        <c:tickLblPos val="nextTo"/>
        <c:crossAx val="167192064"/>
        <c:crosses val="autoZero"/>
        <c:auto val="1"/>
        <c:lblAlgn val="ctr"/>
        <c:lblOffset val="100"/>
        <c:noMultiLvlLbl val="0"/>
      </c:catAx>
      <c:valAx>
        <c:axId val="16719206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67160448"/>
        <c:crosses val="autoZero"/>
        <c:crossBetween val="between"/>
      </c:valAx>
    </c:plotArea>
    <c:legend>
      <c:legendPos val="b"/>
      <c:layout/>
      <c:overlay val="0"/>
    </c:legend>
    <c:plotVisOnly val="1"/>
    <c:dispBlanksAs val="gap"/>
    <c:showDLblsOverMax val="0"/>
  </c:chart>
  <c:spPr>
    <a:ln>
      <a:solidFill>
        <a:srgbClr val="A21942"/>
      </a:solidFill>
      <a:prstDash val="solid"/>
    </a:ln>
  </c:sp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Young people neither in employment nor in education and training by sex (NEET), 2010-2023 (Percentage of total population)</a:t>
            </a:r>
            <a:endParaRPr lang="en-US" sz="1200" b="0"/>
          </a:p>
          <a:p>
            <a:pPr>
              <a:defRPr sz="1400">
                <a:latin typeface="Calibri"/>
                <a:ea typeface="Calibri"/>
                <a:cs typeface="Calibri"/>
              </a:defRPr>
            </a:pPr>
            <a:r>
              <a:rPr lang="en-US" sz="1200" b="0"/>
              <a:t>SDG ind 08_20: freq=Annual, sex = Males, age=From 15 to 29 years</a:t>
            </a:r>
          </a:p>
        </c:rich>
      </c:tx>
      <c:layout/>
      <c:overlay val="0"/>
    </c:title>
    <c:autoTitleDeleted val="0"/>
    <c:plotArea>
      <c:layout/>
      <c:barChart>
        <c:barDir val="col"/>
        <c:grouping val="clustered"/>
        <c:varyColors val="0"/>
        <c:ser>
          <c:idx val="0"/>
          <c:order val="0"/>
          <c:tx>
            <c:strRef>
              <c:f>'08_20'!$A$34</c:f>
              <c:strCache>
                <c:ptCount val="1"/>
                <c:pt idx="0">
                  <c:v>European Union - 27 countries (from 2020)</c:v>
                </c:pt>
              </c:strCache>
            </c:strRef>
          </c:tx>
          <c:spPr>
            <a:solidFill>
              <a:srgbClr val="A21942"/>
            </a:solidFill>
          </c:spPr>
          <c:invertIfNegative val="0"/>
          <c:cat>
            <c:numRef>
              <c:f>'08_20'!$B$33:$O$33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'08_20'!$B$34:$O$34</c:f>
              <c:numCache>
                <c:formatCode>General</c:formatCode>
                <c:ptCount val="14"/>
                <c:pt idx="0">
                  <c:v>13.7</c:v>
                </c:pt>
                <c:pt idx="1">
                  <c:v>13.7</c:v>
                </c:pt>
                <c:pt idx="2">
                  <c:v>14.4</c:v>
                </c:pt>
                <c:pt idx="3">
                  <c:v>14.8</c:v>
                </c:pt>
                <c:pt idx="4">
                  <c:v>14.4</c:v>
                </c:pt>
                <c:pt idx="5">
                  <c:v>13.9</c:v>
                </c:pt>
                <c:pt idx="6">
                  <c:v>13</c:v>
                </c:pt>
                <c:pt idx="7">
                  <c:v>12.1</c:v>
                </c:pt>
                <c:pt idx="8">
                  <c:v>11.4</c:v>
                </c:pt>
                <c:pt idx="9">
                  <c:v>11</c:v>
                </c:pt>
                <c:pt idx="10">
                  <c:v>12.5</c:v>
                </c:pt>
                <c:pt idx="11">
                  <c:v>11.8</c:v>
                </c:pt>
                <c:pt idx="12">
                  <c:v>10.5</c:v>
                </c:pt>
                <c:pt idx="13">
                  <c:v>10.1</c:v>
                </c:pt>
              </c:numCache>
            </c:numRef>
          </c:val>
        </c:ser>
        <c:ser>
          <c:idx val="1"/>
          <c:order val="1"/>
          <c:tx>
            <c:strRef>
              <c:f>'08_20'!$A$35</c:f>
              <c:strCache>
                <c:ptCount val="1"/>
                <c:pt idx="0">
                  <c:v>Denmark</c:v>
                </c:pt>
              </c:strCache>
            </c:strRef>
          </c:tx>
          <c:spPr>
            <a:solidFill>
              <a:srgbClr val="D22057"/>
            </a:solidFill>
          </c:spPr>
          <c:invertIfNegative val="0"/>
          <c:cat>
            <c:numRef>
              <c:f>'08_20'!$B$33:$O$33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'08_20'!$B$35:$O$35</c:f>
              <c:numCache>
                <c:formatCode>General</c:formatCode>
                <c:ptCount val="14"/>
                <c:pt idx="0">
                  <c:v>8.6</c:v>
                </c:pt>
                <c:pt idx="1">
                  <c:v>7.9</c:v>
                </c:pt>
                <c:pt idx="2">
                  <c:v>8.9</c:v>
                </c:pt>
                <c:pt idx="3">
                  <c:v>7.8</c:v>
                </c:pt>
                <c:pt idx="4">
                  <c:v>7.4</c:v>
                </c:pt>
                <c:pt idx="5">
                  <c:v>8.1999999999999993</c:v>
                </c:pt>
                <c:pt idx="6">
                  <c:v>8.1999999999999993</c:v>
                </c:pt>
                <c:pt idx="7">
                  <c:v>9.1</c:v>
                </c:pt>
                <c:pt idx="8">
                  <c:v>9.5</c:v>
                </c:pt>
                <c:pt idx="9">
                  <c:v>9.5</c:v>
                </c:pt>
                <c:pt idx="10">
                  <c:v>9.9</c:v>
                </c:pt>
                <c:pt idx="11">
                  <c:v>8</c:v>
                </c:pt>
                <c:pt idx="12">
                  <c:v>7.6</c:v>
                </c:pt>
                <c:pt idx="13">
                  <c:v>8.3000000000000007</c:v>
                </c:pt>
              </c:numCache>
            </c:numRef>
          </c:val>
        </c:ser>
        <c:ser>
          <c:idx val="2"/>
          <c:order val="2"/>
          <c:tx>
            <c:strRef>
              <c:f>'08_20'!$A$36</c:f>
              <c:strCache>
                <c:ptCount val="1"/>
                <c:pt idx="0">
                  <c:v>Croatia</c:v>
                </c:pt>
              </c:strCache>
            </c:strRef>
          </c:tx>
          <c:spPr>
            <a:solidFill>
              <a:srgbClr val="E44E7C"/>
            </a:solidFill>
          </c:spPr>
          <c:invertIfNegative val="0"/>
          <c:cat>
            <c:numRef>
              <c:f>'08_20'!$B$33:$O$33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'08_20'!$B$36:$O$36</c:f>
              <c:numCache>
                <c:formatCode>General</c:formatCode>
                <c:ptCount val="14"/>
                <c:pt idx="0">
                  <c:v>18</c:v>
                </c:pt>
                <c:pt idx="1">
                  <c:v>19.3</c:v>
                </c:pt>
                <c:pt idx="2">
                  <c:v>20.399999999999999</c:v>
                </c:pt>
                <c:pt idx="3">
                  <c:v>22.5</c:v>
                </c:pt>
                <c:pt idx="4">
                  <c:v>22.4</c:v>
                </c:pt>
                <c:pt idx="5">
                  <c:v>20.399999999999999</c:v>
                </c:pt>
                <c:pt idx="6">
                  <c:v>19.5</c:v>
                </c:pt>
                <c:pt idx="7">
                  <c:v>16.8</c:v>
                </c:pt>
                <c:pt idx="8">
                  <c:v>13.3</c:v>
                </c:pt>
                <c:pt idx="9">
                  <c:v>12.6</c:v>
                </c:pt>
                <c:pt idx="10">
                  <c:v>13.2</c:v>
                </c:pt>
                <c:pt idx="11">
                  <c:v>13.6</c:v>
                </c:pt>
                <c:pt idx="12">
                  <c:v>11.2</c:v>
                </c:pt>
                <c:pt idx="13">
                  <c:v>11</c:v>
                </c:pt>
              </c:numCache>
            </c:numRef>
          </c:val>
        </c:ser>
        <c:ser>
          <c:idx val="3"/>
          <c:order val="3"/>
          <c:tx>
            <c:strRef>
              <c:f>'08_20'!$A$37</c:f>
              <c:strCache>
                <c:ptCount val="1"/>
                <c:pt idx="0">
                  <c:v>Serbia</c:v>
                </c:pt>
              </c:strCache>
            </c:strRef>
          </c:tx>
          <c:spPr>
            <a:solidFill>
              <a:srgbClr val="ED87A7"/>
            </a:solidFill>
          </c:spPr>
          <c:invertIfNegative val="0"/>
          <c:cat>
            <c:numRef>
              <c:f>'08_20'!$B$33:$O$33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'08_20'!$B$37:$O$37</c:f>
              <c:numCache>
                <c:formatCode>General</c:formatCode>
                <c:ptCount val="14"/>
                <c:pt idx="0">
                  <c:v>66947.899999999994</c:v>
                </c:pt>
                <c:pt idx="1">
                  <c:v>28.4</c:v>
                </c:pt>
                <c:pt idx="2">
                  <c:v>27.7</c:v>
                </c:pt>
                <c:pt idx="3">
                  <c:v>25.6</c:v>
                </c:pt>
                <c:pt idx="4">
                  <c:v>24.9</c:v>
                </c:pt>
                <c:pt idx="5">
                  <c:v>24.1</c:v>
                </c:pt>
                <c:pt idx="6">
                  <c:v>21.1</c:v>
                </c:pt>
                <c:pt idx="7">
                  <c:v>20.7</c:v>
                </c:pt>
                <c:pt idx="8">
                  <c:v>18.600000000000001</c:v>
                </c:pt>
                <c:pt idx="9">
                  <c:v>17.899999999999999</c:v>
                </c:pt>
                <c:pt idx="10">
                  <c:v>19.3</c:v>
                </c:pt>
                <c:pt idx="11">
                  <c:v>17.3</c:v>
                </c:pt>
                <c:pt idx="12">
                  <c:v>13.4</c:v>
                </c:pt>
                <c:pt idx="13">
                  <c:v>14</c:v>
                </c:pt>
              </c:numCache>
            </c:numRef>
          </c:val>
        </c:ser>
        <c:dLbls>
          <c:showLegendKey val="0"/>
          <c:showVal val="0"/>
          <c:showCatName val="0"/>
          <c:showSerName val="0"/>
          <c:showPercent val="0"/>
          <c:showBubbleSize val="0"/>
        </c:dLbls>
        <c:gapWidth val="150"/>
        <c:axId val="184349440"/>
        <c:axId val="184392320"/>
      </c:barChart>
      <c:catAx>
        <c:axId val="184349440"/>
        <c:scaling>
          <c:orientation val="minMax"/>
        </c:scaling>
        <c:delete val="0"/>
        <c:axPos val="b"/>
        <c:numFmt formatCode="General" sourceLinked="1"/>
        <c:majorTickMark val="out"/>
        <c:minorTickMark val="none"/>
        <c:tickLblPos val="nextTo"/>
        <c:crossAx val="184392320"/>
        <c:crosses val="autoZero"/>
        <c:auto val="1"/>
        <c:lblAlgn val="ctr"/>
        <c:lblOffset val="100"/>
        <c:noMultiLvlLbl val="0"/>
      </c:catAx>
      <c:valAx>
        <c:axId val="18439232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84349440"/>
        <c:crosses val="autoZero"/>
        <c:crossBetween val="between"/>
      </c:valAx>
    </c:plotArea>
    <c:legend>
      <c:legendPos val="b"/>
      <c:layout/>
      <c:overlay val="0"/>
    </c:legend>
    <c:plotVisOnly val="1"/>
    <c:dispBlanksAs val="gap"/>
    <c:showDLblsOverMax val="0"/>
  </c:chart>
  <c:spPr>
    <a:ln>
      <a:solidFill>
        <a:srgbClr val="A21942"/>
      </a:solidFill>
      <a:prstDash val="solid"/>
    </a:ln>
  </c:sp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Young people neither in employment nor in education and training by sex (NEET), 2010-2023 (Percentage of total population)</a:t>
            </a:r>
            <a:endParaRPr sz="1200" b="0"/>
          </a:p>
          <a:p>
            <a:pPr>
              <a:defRPr sz="1400">
                <a:latin typeface="Calibri"/>
                <a:ea typeface="Calibri"/>
                <a:cs typeface="Calibri"/>
              </a:defRPr>
            </a:pPr>
            <a:r>
              <a:rPr sz="1200" b="0"/>
              <a:t>SDG ind 08_20: freq=Annual, sex = Females, age=From 15 to 29 years</a:t>
            </a:r>
          </a:p>
        </c:rich>
      </c:tx>
      <c:overlay val="0"/>
    </c:title>
    <c:autoTitleDeleted val="0"/>
    <c:plotArea>
      <c:layout/>
      <c:barChart>
        <c:barDir val="col"/>
        <c:grouping val="clustered"/>
        <c:varyColors val="0"/>
        <c:ser>
          <c:idx val="0"/>
          <c:order val="0"/>
          <c:tx>
            <c:strRef>
              <c:f>'08_20'!$A$45</c:f>
              <c:strCache>
                <c:ptCount val="1"/>
                <c:pt idx="0">
                  <c:v>European Union - 27 countries (from 2020)</c:v>
                </c:pt>
              </c:strCache>
            </c:strRef>
          </c:tx>
          <c:spPr>
            <a:solidFill>
              <a:srgbClr val="A21942"/>
            </a:solidFill>
          </c:spPr>
          <c:invertIfNegative val="0"/>
          <c:cat>
            <c:numRef>
              <c:f>'08_20'!$B$44:$O$44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'08_20'!$B$45:$O$45</c:f>
              <c:numCache>
                <c:formatCode>General</c:formatCode>
                <c:ptCount val="14"/>
                <c:pt idx="0">
                  <c:v>17.2</c:v>
                </c:pt>
                <c:pt idx="1">
                  <c:v>17.2</c:v>
                </c:pt>
                <c:pt idx="2">
                  <c:v>17.600000000000001</c:v>
                </c:pt>
                <c:pt idx="3">
                  <c:v>17.899999999999999</c:v>
                </c:pt>
                <c:pt idx="4">
                  <c:v>17.600000000000001</c:v>
                </c:pt>
                <c:pt idx="5">
                  <c:v>17.100000000000001</c:v>
                </c:pt>
                <c:pt idx="6">
                  <c:v>16.7</c:v>
                </c:pt>
                <c:pt idx="7">
                  <c:v>16</c:v>
                </c:pt>
                <c:pt idx="8">
                  <c:v>15.3</c:v>
                </c:pt>
                <c:pt idx="9">
                  <c:v>14.7</c:v>
                </c:pt>
                <c:pt idx="10">
                  <c:v>15.4</c:v>
                </c:pt>
                <c:pt idx="11">
                  <c:v>14.5</c:v>
                </c:pt>
                <c:pt idx="12">
                  <c:v>13</c:v>
                </c:pt>
                <c:pt idx="13">
                  <c:v>12.5</c:v>
                </c:pt>
              </c:numCache>
            </c:numRef>
          </c:val>
        </c:ser>
        <c:ser>
          <c:idx val="1"/>
          <c:order val="1"/>
          <c:tx>
            <c:strRef>
              <c:f>'08_20'!$A$46</c:f>
              <c:strCache>
                <c:ptCount val="1"/>
                <c:pt idx="0">
                  <c:v>Denmark</c:v>
                </c:pt>
              </c:strCache>
            </c:strRef>
          </c:tx>
          <c:spPr>
            <a:solidFill>
              <a:srgbClr val="D22057"/>
            </a:solidFill>
          </c:spPr>
          <c:invertIfNegative val="0"/>
          <c:cat>
            <c:numRef>
              <c:f>'08_20'!$B$44:$O$44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'08_20'!$B$46:$O$46</c:f>
              <c:numCache>
                <c:formatCode>General</c:formatCode>
                <c:ptCount val="14"/>
                <c:pt idx="0">
                  <c:v>7.7</c:v>
                </c:pt>
                <c:pt idx="1">
                  <c:v>8.9</c:v>
                </c:pt>
                <c:pt idx="2">
                  <c:v>9</c:v>
                </c:pt>
                <c:pt idx="3">
                  <c:v>8.6999999999999993</c:v>
                </c:pt>
                <c:pt idx="4">
                  <c:v>8.6999999999999993</c:v>
                </c:pt>
                <c:pt idx="5">
                  <c:v>8.9</c:v>
                </c:pt>
                <c:pt idx="6">
                  <c:v>8.6999999999999993</c:v>
                </c:pt>
                <c:pt idx="7">
                  <c:v>10.5</c:v>
                </c:pt>
                <c:pt idx="8">
                  <c:v>9.6999999999999993</c:v>
                </c:pt>
                <c:pt idx="9">
                  <c:v>9.6</c:v>
                </c:pt>
                <c:pt idx="10">
                  <c:v>10.4</c:v>
                </c:pt>
                <c:pt idx="11">
                  <c:v>8.9</c:v>
                </c:pt>
                <c:pt idx="12">
                  <c:v>8.3000000000000007</c:v>
                </c:pt>
                <c:pt idx="13">
                  <c:v>8.9</c:v>
                </c:pt>
              </c:numCache>
            </c:numRef>
          </c:val>
        </c:ser>
        <c:ser>
          <c:idx val="2"/>
          <c:order val="2"/>
          <c:tx>
            <c:strRef>
              <c:f>'08_20'!$A$47</c:f>
              <c:strCache>
                <c:ptCount val="1"/>
                <c:pt idx="0">
                  <c:v>Croatia</c:v>
                </c:pt>
              </c:strCache>
            </c:strRef>
          </c:tx>
          <c:spPr>
            <a:solidFill>
              <a:srgbClr val="E44E7C"/>
            </a:solidFill>
          </c:spPr>
          <c:invertIfNegative val="0"/>
          <c:cat>
            <c:numRef>
              <c:f>'08_20'!$B$44:$O$44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'08_20'!$B$47:$O$47</c:f>
              <c:numCache>
                <c:formatCode>General</c:formatCode>
                <c:ptCount val="14"/>
                <c:pt idx="0">
                  <c:v>17.3</c:v>
                </c:pt>
                <c:pt idx="1">
                  <c:v>18.899999999999999</c:v>
                </c:pt>
                <c:pt idx="2">
                  <c:v>19.399999999999999</c:v>
                </c:pt>
                <c:pt idx="3">
                  <c:v>21.8</c:v>
                </c:pt>
                <c:pt idx="4">
                  <c:v>20.9</c:v>
                </c:pt>
                <c:pt idx="5">
                  <c:v>19.2</c:v>
                </c:pt>
                <c:pt idx="6">
                  <c:v>19.3</c:v>
                </c:pt>
                <c:pt idx="7">
                  <c:v>18.899999999999999</c:v>
                </c:pt>
                <c:pt idx="8">
                  <c:v>17.8</c:v>
                </c:pt>
                <c:pt idx="9">
                  <c:v>16.2</c:v>
                </c:pt>
                <c:pt idx="10">
                  <c:v>15.9</c:v>
                </c:pt>
                <c:pt idx="11">
                  <c:v>16.2</c:v>
                </c:pt>
                <c:pt idx="12">
                  <c:v>15.1</c:v>
                </c:pt>
                <c:pt idx="13">
                  <c:v>12.7</c:v>
                </c:pt>
              </c:numCache>
            </c:numRef>
          </c:val>
        </c:ser>
        <c:ser>
          <c:idx val="3"/>
          <c:order val="3"/>
          <c:tx>
            <c:strRef>
              <c:f>'08_20'!$A$48</c:f>
              <c:strCache>
                <c:ptCount val="1"/>
                <c:pt idx="0">
                  <c:v>Serbia</c:v>
                </c:pt>
              </c:strCache>
            </c:strRef>
          </c:tx>
          <c:spPr>
            <a:solidFill>
              <a:srgbClr val="ED87A7"/>
            </a:solidFill>
          </c:spPr>
          <c:invertIfNegative val="0"/>
          <c:cat>
            <c:numRef>
              <c:f>'08_20'!$B$44:$O$44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'08_20'!$B$48:$O$48</c:f>
              <c:numCache>
                <c:formatCode>General</c:formatCode>
                <c:ptCount val="14"/>
                <c:pt idx="0">
                  <c:v>74872.7</c:v>
                </c:pt>
                <c:pt idx="1">
                  <c:v>31.3</c:v>
                </c:pt>
                <c:pt idx="2">
                  <c:v>31.9</c:v>
                </c:pt>
                <c:pt idx="3">
                  <c:v>31.9</c:v>
                </c:pt>
                <c:pt idx="4">
                  <c:v>28</c:v>
                </c:pt>
                <c:pt idx="5">
                  <c:v>27</c:v>
                </c:pt>
                <c:pt idx="6">
                  <c:v>25.2</c:v>
                </c:pt>
                <c:pt idx="7">
                  <c:v>24.3</c:v>
                </c:pt>
                <c:pt idx="8">
                  <c:v>23.1</c:v>
                </c:pt>
                <c:pt idx="9">
                  <c:v>21.6</c:v>
                </c:pt>
                <c:pt idx="10">
                  <c:v>22.3</c:v>
                </c:pt>
                <c:pt idx="11">
                  <c:v>21</c:v>
                </c:pt>
                <c:pt idx="12">
                  <c:v>17.5</c:v>
                </c:pt>
                <c:pt idx="13">
                  <c:v>16.600000000000001</c:v>
                </c:pt>
              </c:numCache>
            </c:numRef>
          </c:val>
        </c:ser>
        <c:dLbls>
          <c:showLegendKey val="0"/>
          <c:showVal val="0"/>
          <c:showCatName val="0"/>
          <c:showSerName val="0"/>
          <c:showPercent val="0"/>
          <c:showBubbleSize val="0"/>
        </c:dLbls>
        <c:gapWidth val="150"/>
        <c:axId val="186011008"/>
        <c:axId val="186020992"/>
      </c:barChart>
      <c:catAx>
        <c:axId val="186011008"/>
        <c:scaling>
          <c:orientation val="minMax"/>
        </c:scaling>
        <c:delete val="0"/>
        <c:axPos val="b"/>
        <c:numFmt formatCode="General" sourceLinked="1"/>
        <c:majorTickMark val="out"/>
        <c:minorTickMark val="none"/>
        <c:tickLblPos val="nextTo"/>
        <c:crossAx val="186020992"/>
        <c:crosses val="autoZero"/>
        <c:auto val="1"/>
        <c:lblAlgn val="ctr"/>
        <c:lblOffset val="100"/>
        <c:noMultiLvlLbl val="0"/>
      </c:catAx>
      <c:valAx>
        <c:axId val="18602099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86011008"/>
        <c:crosses val="autoZero"/>
        <c:crossBetween val="between"/>
      </c:valAx>
    </c:plotArea>
    <c:legend>
      <c:legendPos val="b"/>
      <c:overlay val="0"/>
    </c:legend>
    <c:plotVisOnly val="1"/>
    <c:dispBlanksAs val="gap"/>
    <c:showDLblsOverMax val="0"/>
  </c:chart>
  <c:spPr>
    <a:ln>
      <a:solidFill>
        <a:srgbClr val="A21942"/>
      </a:solidFill>
      <a:prstDash val="solid"/>
    </a:ln>
  </c:sp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Employment rate by sex, 2010-2023 (Percentage of total population)</a:t>
            </a:r>
            <a:endParaRPr lang="en-US" sz="1200" b="0"/>
          </a:p>
          <a:p>
            <a:pPr>
              <a:defRPr sz="1400">
                <a:latin typeface="Calibri"/>
                <a:ea typeface="Calibri"/>
                <a:cs typeface="Calibri"/>
              </a:defRPr>
            </a:pPr>
            <a:r>
              <a:rPr lang="en-US" sz="1200" b="0"/>
              <a:t>SDG ind 08_30: freq=Annual, indic_em=Total employment (resident population concept - LFS), sex=Total, age=From 20 to 64 years</a:t>
            </a:r>
          </a:p>
        </c:rich>
      </c:tx>
      <c:layout/>
      <c:overlay val="0"/>
    </c:title>
    <c:autoTitleDeleted val="0"/>
    <c:plotArea>
      <c:layout/>
      <c:barChart>
        <c:barDir val="col"/>
        <c:grouping val="clustered"/>
        <c:varyColors val="0"/>
        <c:ser>
          <c:idx val="0"/>
          <c:order val="0"/>
          <c:tx>
            <c:strRef>
              <c:f>'08_30'!$A$24</c:f>
              <c:strCache>
                <c:ptCount val="1"/>
                <c:pt idx="0">
                  <c:v>European Union - 27 countries (from 2020)</c:v>
                </c:pt>
              </c:strCache>
            </c:strRef>
          </c:tx>
          <c:spPr>
            <a:solidFill>
              <a:srgbClr val="A21942"/>
            </a:solidFill>
          </c:spPr>
          <c:invertIfNegative val="0"/>
          <c:cat>
            <c:numRef>
              <c:f>'08_30'!$B$23:$O$23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'08_30'!$B$24:$O$24</c:f>
              <c:numCache>
                <c:formatCode>General</c:formatCode>
                <c:ptCount val="14"/>
                <c:pt idx="0">
                  <c:v>67</c:v>
                </c:pt>
                <c:pt idx="1">
                  <c:v>67.099999999999994</c:v>
                </c:pt>
                <c:pt idx="2">
                  <c:v>66.900000000000006</c:v>
                </c:pt>
                <c:pt idx="3">
                  <c:v>66.8</c:v>
                </c:pt>
                <c:pt idx="4">
                  <c:v>67.599999999999994</c:v>
                </c:pt>
                <c:pt idx="5">
                  <c:v>68.5</c:v>
                </c:pt>
                <c:pt idx="6">
                  <c:v>69.599999999999994</c:v>
                </c:pt>
                <c:pt idx="7">
                  <c:v>70.900000000000006</c:v>
                </c:pt>
                <c:pt idx="8">
                  <c:v>71.900000000000006</c:v>
                </c:pt>
                <c:pt idx="9">
                  <c:v>72.7</c:v>
                </c:pt>
                <c:pt idx="10">
                  <c:v>71.7</c:v>
                </c:pt>
                <c:pt idx="11">
                  <c:v>73</c:v>
                </c:pt>
                <c:pt idx="12">
                  <c:v>74.599999999999994</c:v>
                </c:pt>
                <c:pt idx="13">
                  <c:v>75.3</c:v>
                </c:pt>
              </c:numCache>
            </c:numRef>
          </c:val>
        </c:ser>
        <c:ser>
          <c:idx val="1"/>
          <c:order val="1"/>
          <c:tx>
            <c:strRef>
              <c:f>'08_30'!$A$25</c:f>
              <c:strCache>
                <c:ptCount val="1"/>
                <c:pt idx="0">
                  <c:v>Denmark</c:v>
                </c:pt>
              </c:strCache>
            </c:strRef>
          </c:tx>
          <c:spPr>
            <a:solidFill>
              <a:srgbClr val="D22057"/>
            </a:solidFill>
          </c:spPr>
          <c:invertIfNegative val="0"/>
          <c:cat>
            <c:numRef>
              <c:f>'08_30'!$B$23:$O$23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'08_30'!$B$25:$O$25</c:f>
              <c:numCache>
                <c:formatCode>General</c:formatCode>
                <c:ptCount val="14"/>
                <c:pt idx="0">
                  <c:v>74.900000000000006</c:v>
                </c:pt>
                <c:pt idx="1">
                  <c:v>74.8</c:v>
                </c:pt>
                <c:pt idx="2">
                  <c:v>74.3</c:v>
                </c:pt>
                <c:pt idx="3">
                  <c:v>74.3</c:v>
                </c:pt>
                <c:pt idx="4">
                  <c:v>74.7</c:v>
                </c:pt>
                <c:pt idx="5">
                  <c:v>75.400000000000006</c:v>
                </c:pt>
                <c:pt idx="6">
                  <c:v>76</c:v>
                </c:pt>
                <c:pt idx="7">
                  <c:v>76.599999999999994</c:v>
                </c:pt>
                <c:pt idx="8">
                  <c:v>77.5</c:v>
                </c:pt>
                <c:pt idx="9">
                  <c:v>78.3</c:v>
                </c:pt>
                <c:pt idx="10">
                  <c:v>77.8</c:v>
                </c:pt>
                <c:pt idx="11">
                  <c:v>79</c:v>
                </c:pt>
                <c:pt idx="12">
                  <c:v>80.099999999999994</c:v>
                </c:pt>
                <c:pt idx="13">
                  <c:v>79.8</c:v>
                </c:pt>
              </c:numCache>
            </c:numRef>
          </c:val>
        </c:ser>
        <c:ser>
          <c:idx val="2"/>
          <c:order val="2"/>
          <c:tx>
            <c:strRef>
              <c:f>'08_30'!$A$26</c:f>
              <c:strCache>
                <c:ptCount val="1"/>
                <c:pt idx="0">
                  <c:v>Croatia</c:v>
                </c:pt>
              </c:strCache>
            </c:strRef>
          </c:tx>
          <c:spPr>
            <a:solidFill>
              <a:srgbClr val="E44E7C"/>
            </a:solidFill>
          </c:spPr>
          <c:invertIfNegative val="0"/>
          <c:cat>
            <c:numRef>
              <c:f>'08_30'!$B$23:$O$23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'08_30'!$B$26:$O$26</c:f>
              <c:numCache>
                <c:formatCode>General</c:formatCode>
                <c:ptCount val="14"/>
                <c:pt idx="0">
                  <c:v>62.1</c:v>
                </c:pt>
                <c:pt idx="1">
                  <c:v>59.8</c:v>
                </c:pt>
                <c:pt idx="2">
                  <c:v>58.1</c:v>
                </c:pt>
                <c:pt idx="3">
                  <c:v>57.2</c:v>
                </c:pt>
                <c:pt idx="4">
                  <c:v>59.1</c:v>
                </c:pt>
                <c:pt idx="5">
                  <c:v>60.5</c:v>
                </c:pt>
                <c:pt idx="6">
                  <c:v>61.3</c:v>
                </c:pt>
                <c:pt idx="7">
                  <c:v>63.2</c:v>
                </c:pt>
                <c:pt idx="8">
                  <c:v>64.900000000000006</c:v>
                </c:pt>
                <c:pt idx="9">
                  <c:v>66.400000000000006</c:v>
                </c:pt>
                <c:pt idx="10">
                  <c:v>66.900000000000006</c:v>
                </c:pt>
                <c:pt idx="11">
                  <c:v>68.599999999999994</c:v>
                </c:pt>
                <c:pt idx="12">
                  <c:v>70.2</c:v>
                </c:pt>
                <c:pt idx="13">
                  <c:v>70.8</c:v>
                </c:pt>
              </c:numCache>
            </c:numRef>
          </c:val>
        </c:ser>
        <c:ser>
          <c:idx val="3"/>
          <c:order val="3"/>
          <c:tx>
            <c:strRef>
              <c:f>'08_30'!$A$27</c:f>
              <c:strCache>
                <c:ptCount val="1"/>
                <c:pt idx="0">
                  <c:v>Serbia</c:v>
                </c:pt>
              </c:strCache>
            </c:strRef>
          </c:tx>
          <c:spPr>
            <a:solidFill>
              <a:srgbClr val="ED87A7"/>
            </a:solidFill>
          </c:spPr>
          <c:invertIfNegative val="0"/>
          <c:cat>
            <c:numRef>
              <c:f>'08_30'!$B$23:$O$23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'08_30'!$B$27:$O$27</c:f>
              <c:numCache>
                <c:formatCode>General</c:formatCode>
                <c:ptCount val="14"/>
                <c:pt idx="0">
                  <c:v>53.3</c:v>
                </c:pt>
                <c:pt idx="1">
                  <c:v>49.6</c:v>
                </c:pt>
                <c:pt idx="2">
                  <c:v>49.4</c:v>
                </c:pt>
                <c:pt idx="3">
                  <c:v>51.2</c:v>
                </c:pt>
                <c:pt idx="4">
                  <c:v>54.2</c:v>
                </c:pt>
                <c:pt idx="5">
                  <c:v>55.4</c:v>
                </c:pt>
                <c:pt idx="6">
                  <c:v>58.5</c:v>
                </c:pt>
                <c:pt idx="7">
                  <c:v>61</c:v>
                </c:pt>
                <c:pt idx="8">
                  <c:v>62.9</c:v>
                </c:pt>
                <c:pt idx="9">
                  <c:v>65.099999999999994</c:v>
                </c:pt>
                <c:pt idx="10">
                  <c:v>65.900000000000006</c:v>
                </c:pt>
                <c:pt idx="11">
                  <c:v>66.2</c:v>
                </c:pt>
                <c:pt idx="12">
                  <c:v>68.8</c:v>
                </c:pt>
                <c:pt idx="13">
                  <c:v>69.599999999999994</c:v>
                </c:pt>
              </c:numCache>
            </c:numRef>
          </c:val>
        </c:ser>
        <c:dLbls>
          <c:showLegendKey val="0"/>
          <c:showVal val="0"/>
          <c:showCatName val="0"/>
          <c:showSerName val="0"/>
          <c:showPercent val="0"/>
          <c:showBubbleSize val="0"/>
        </c:dLbls>
        <c:gapWidth val="150"/>
        <c:axId val="186321152"/>
        <c:axId val="186322944"/>
      </c:barChart>
      <c:catAx>
        <c:axId val="186321152"/>
        <c:scaling>
          <c:orientation val="minMax"/>
        </c:scaling>
        <c:delete val="0"/>
        <c:axPos val="b"/>
        <c:numFmt formatCode="General" sourceLinked="1"/>
        <c:majorTickMark val="out"/>
        <c:minorTickMark val="none"/>
        <c:tickLblPos val="nextTo"/>
        <c:crossAx val="186322944"/>
        <c:crosses val="autoZero"/>
        <c:auto val="1"/>
        <c:lblAlgn val="ctr"/>
        <c:lblOffset val="100"/>
        <c:noMultiLvlLbl val="0"/>
      </c:catAx>
      <c:valAx>
        <c:axId val="18632294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86321152"/>
        <c:crosses val="autoZero"/>
        <c:crossBetween val="between"/>
      </c:valAx>
    </c:plotArea>
    <c:legend>
      <c:legendPos val="b"/>
      <c:layout/>
      <c:overlay val="0"/>
    </c:legend>
    <c:plotVisOnly val="1"/>
    <c:dispBlanksAs val="gap"/>
    <c:showDLblsOverMax val="0"/>
  </c:chart>
  <c:spPr>
    <a:ln>
      <a:solidFill>
        <a:srgbClr val="A21942"/>
      </a:solidFill>
      <a:prstDash val="solid"/>
    </a:ln>
  </c:sp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Employment rate by sex, 2010-2023 (Percentage of total population)</a:t>
            </a:r>
            <a:endParaRPr lang="en-US" sz="1200" b="0"/>
          </a:p>
          <a:p>
            <a:pPr>
              <a:defRPr sz="1400">
                <a:latin typeface="Calibri"/>
                <a:ea typeface="Calibri"/>
                <a:cs typeface="Calibri"/>
              </a:defRPr>
            </a:pPr>
            <a:r>
              <a:rPr lang="en-US" sz="1200" b="0"/>
              <a:t>SDG ind 08_30: freq=Annual, indic_em=Total employment (resident population concept - LFS), sex=Males, age=From 20 to 64 years</a:t>
            </a:r>
          </a:p>
        </c:rich>
      </c:tx>
      <c:layout/>
      <c:overlay val="0"/>
    </c:title>
    <c:autoTitleDeleted val="0"/>
    <c:plotArea>
      <c:layout/>
      <c:barChart>
        <c:barDir val="col"/>
        <c:grouping val="clustered"/>
        <c:varyColors val="0"/>
        <c:ser>
          <c:idx val="0"/>
          <c:order val="0"/>
          <c:tx>
            <c:strRef>
              <c:f>'08_30'!$A$36</c:f>
              <c:strCache>
                <c:ptCount val="1"/>
                <c:pt idx="0">
                  <c:v>European Union - 27 countries (from 2020)</c:v>
                </c:pt>
              </c:strCache>
            </c:strRef>
          </c:tx>
          <c:spPr>
            <a:solidFill>
              <a:srgbClr val="A21942"/>
            </a:solidFill>
          </c:spPr>
          <c:invertIfNegative val="0"/>
          <c:cat>
            <c:numRef>
              <c:f>'08_30'!$B$35:$O$35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'08_30'!$B$36:$O$36</c:f>
              <c:numCache>
                <c:formatCode>General</c:formatCode>
                <c:ptCount val="14"/>
                <c:pt idx="0">
                  <c:v>73.400000000000006</c:v>
                </c:pt>
                <c:pt idx="1">
                  <c:v>73.400000000000006</c:v>
                </c:pt>
                <c:pt idx="2">
                  <c:v>72.8</c:v>
                </c:pt>
                <c:pt idx="3">
                  <c:v>72.400000000000006</c:v>
                </c:pt>
                <c:pt idx="4">
                  <c:v>73.099999999999994</c:v>
                </c:pt>
                <c:pt idx="5">
                  <c:v>74.099999999999994</c:v>
                </c:pt>
                <c:pt idx="6">
                  <c:v>75.2</c:v>
                </c:pt>
                <c:pt idx="7">
                  <c:v>76.5</c:v>
                </c:pt>
                <c:pt idx="8">
                  <c:v>77.599999999999994</c:v>
                </c:pt>
                <c:pt idx="9">
                  <c:v>78.400000000000006</c:v>
                </c:pt>
                <c:pt idx="10">
                  <c:v>77.2</c:v>
                </c:pt>
                <c:pt idx="11">
                  <c:v>78.5</c:v>
                </c:pt>
                <c:pt idx="12">
                  <c:v>79.900000000000006</c:v>
                </c:pt>
                <c:pt idx="13">
                  <c:v>80.400000000000006</c:v>
                </c:pt>
              </c:numCache>
            </c:numRef>
          </c:val>
        </c:ser>
        <c:ser>
          <c:idx val="1"/>
          <c:order val="1"/>
          <c:tx>
            <c:strRef>
              <c:f>'08_30'!$A$37</c:f>
              <c:strCache>
                <c:ptCount val="1"/>
                <c:pt idx="0">
                  <c:v>Denmark</c:v>
                </c:pt>
              </c:strCache>
            </c:strRef>
          </c:tx>
          <c:spPr>
            <a:solidFill>
              <a:srgbClr val="D22057"/>
            </a:solidFill>
          </c:spPr>
          <c:invertIfNegative val="0"/>
          <c:cat>
            <c:numRef>
              <c:f>'08_30'!$B$35:$O$35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'08_30'!$B$37:$O$37</c:f>
              <c:numCache>
                <c:formatCode>General</c:formatCode>
                <c:ptCount val="14"/>
                <c:pt idx="0">
                  <c:v>77.7</c:v>
                </c:pt>
                <c:pt idx="1">
                  <c:v>78.3</c:v>
                </c:pt>
                <c:pt idx="2">
                  <c:v>77.5</c:v>
                </c:pt>
                <c:pt idx="3">
                  <c:v>77.5</c:v>
                </c:pt>
                <c:pt idx="4">
                  <c:v>78.400000000000006</c:v>
                </c:pt>
                <c:pt idx="5">
                  <c:v>79.3</c:v>
                </c:pt>
                <c:pt idx="6">
                  <c:v>79.400000000000006</c:v>
                </c:pt>
                <c:pt idx="7">
                  <c:v>79.900000000000006</c:v>
                </c:pt>
                <c:pt idx="8">
                  <c:v>80.900000000000006</c:v>
                </c:pt>
                <c:pt idx="9">
                  <c:v>81.900000000000006</c:v>
                </c:pt>
                <c:pt idx="10">
                  <c:v>81.3</c:v>
                </c:pt>
                <c:pt idx="11">
                  <c:v>82.4</c:v>
                </c:pt>
                <c:pt idx="12">
                  <c:v>82.8</c:v>
                </c:pt>
                <c:pt idx="13">
                  <c:v>82.6</c:v>
                </c:pt>
              </c:numCache>
            </c:numRef>
          </c:val>
        </c:ser>
        <c:ser>
          <c:idx val="2"/>
          <c:order val="2"/>
          <c:tx>
            <c:strRef>
              <c:f>'08_30'!$A$38</c:f>
              <c:strCache>
                <c:ptCount val="1"/>
                <c:pt idx="0">
                  <c:v>Croatia</c:v>
                </c:pt>
              </c:strCache>
            </c:strRef>
          </c:tx>
          <c:spPr>
            <a:solidFill>
              <a:srgbClr val="E44E7C"/>
            </a:solidFill>
          </c:spPr>
          <c:invertIfNegative val="0"/>
          <c:cat>
            <c:numRef>
              <c:f>'08_30'!$B$35:$O$35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'08_30'!$B$38:$O$38</c:f>
              <c:numCache>
                <c:formatCode>General</c:formatCode>
                <c:ptCount val="14"/>
                <c:pt idx="0">
                  <c:v>67.900000000000006</c:v>
                </c:pt>
                <c:pt idx="1">
                  <c:v>66.099999999999994</c:v>
                </c:pt>
                <c:pt idx="2">
                  <c:v>63.6</c:v>
                </c:pt>
                <c:pt idx="3">
                  <c:v>61.6</c:v>
                </c:pt>
                <c:pt idx="4">
                  <c:v>64.2</c:v>
                </c:pt>
                <c:pt idx="5">
                  <c:v>65.3</c:v>
                </c:pt>
                <c:pt idx="6">
                  <c:v>66.2</c:v>
                </c:pt>
                <c:pt idx="7">
                  <c:v>68.599999999999994</c:v>
                </c:pt>
                <c:pt idx="8">
                  <c:v>70.2</c:v>
                </c:pt>
                <c:pt idx="9">
                  <c:v>71.7</c:v>
                </c:pt>
                <c:pt idx="10">
                  <c:v>72.5</c:v>
                </c:pt>
                <c:pt idx="11">
                  <c:v>73.8</c:v>
                </c:pt>
                <c:pt idx="12">
                  <c:v>74.900000000000006</c:v>
                </c:pt>
                <c:pt idx="13">
                  <c:v>74.599999999999994</c:v>
                </c:pt>
              </c:numCache>
            </c:numRef>
          </c:val>
        </c:ser>
        <c:ser>
          <c:idx val="3"/>
          <c:order val="3"/>
          <c:tx>
            <c:strRef>
              <c:f>'08_30'!$A$39</c:f>
              <c:strCache>
                <c:ptCount val="1"/>
                <c:pt idx="0">
                  <c:v>Serbia</c:v>
                </c:pt>
              </c:strCache>
            </c:strRef>
          </c:tx>
          <c:spPr>
            <a:solidFill>
              <a:srgbClr val="ED87A7"/>
            </a:solidFill>
          </c:spPr>
          <c:invertIfNegative val="0"/>
          <c:cat>
            <c:numRef>
              <c:f>'08_30'!$B$35:$O$35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'08_30'!$B$39:$O$39</c:f>
              <c:numCache>
                <c:formatCode>General</c:formatCode>
                <c:ptCount val="14"/>
                <c:pt idx="0">
                  <c:v>62.3</c:v>
                </c:pt>
                <c:pt idx="1">
                  <c:v>58.3</c:v>
                </c:pt>
                <c:pt idx="2">
                  <c:v>58.2</c:v>
                </c:pt>
                <c:pt idx="3">
                  <c:v>59.8</c:v>
                </c:pt>
                <c:pt idx="4">
                  <c:v>62.2</c:v>
                </c:pt>
                <c:pt idx="5">
                  <c:v>63.6</c:v>
                </c:pt>
                <c:pt idx="6">
                  <c:v>66.2</c:v>
                </c:pt>
                <c:pt idx="7">
                  <c:v>68.599999999999994</c:v>
                </c:pt>
                <c:pt idx="8">
                  <c:v>70.900000000000006</c:v>
                </c:pt>
                <c:pt idx="9">
                  <c:v>72.7</c:v>
                </c:pt>
                <c:pt idx="10">
                  <c:v>73.5</c:v>
                </c:pt>
                <c:pt idx="11">
                  <c:v>73.599999999999994</c:v>
                </c:pt>
                <c:pt idx="12">
                  <c:v>75.8</c:v>
                </c:pt>
                <c:pt idx="13">
                  <c:v>75.900000000000006</c:v>
                </c:pt>
              </c:numCache>
            </c:numRef>
          </c:val>
        </c:ser>
        <c:dLbls>
          <c:showLegendKey val="0"/>
          <c:showVal val="0"/>
          <c:showCatName val="0"/>
          <c:showSerName val="0"/>
          <c:showPercent val="0"/>
          <c:showBubbleSize val="0"/>
        </c:dLbls>
        <c:gapWidth val="150"/>
        <c:axId val="187038336"/>
        <c:axId val="187117952"/>
      </c:barChart>
      <c:catAx>
        <c:axId val="187038336"/>
        <c:scaling>
          <c:orientation val="minMax"/>
        </c:scaling>
        <c:delete val="0"/>
        <c:axPos val="b"/>
        <c:numFmt formatCode="General" sourceLinked="1"/>
        <c:majorTickMark val="out"/>
        <c:minorTickMark val="none"/>
        <c:tickLblPos val="nextTo"/>
        <c:crossAx val="187117952"/>
        <c:crosses val="autoZero"/>
        <c:auto val="1"/>
        <c:lblAlgn val="ctr"/>
        <c:lblOffset val="100"/>
        <c:noMultiLvlLbl val="0"/>
      </c:catAx>
      <c:valAx>
        <c:axId val="18711795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87038336"/>
        <c:crosses val="autoZero"/>
        <c:crossBetween val="between"/>
      </c:valAx>
    </c:plotArea>
    <c:legend>
      <c:legendPos val="b"/>
      <c:layout/>
      <c:overlay val="0"/>
    </c:legend>
    <c:plotVisOnly val="1"/>
    <c:dispBlanksAs val="gap"/>
    <c:showDLblsOverMax val="0"/>
  </c:chart>
  <c:spPr>
    <a:ln>
      <a:solidFill>
        <a:srgbClr val="A21942"/>
      </a:solidFill>
      <a:prstDash val="solid"/>
    </a:ln>
  </c:sp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Employment rate by sex, 2010-2023 (Percentage of total population)</a:t>
            </a:r>
            <a:endParaRPr sz="1200" b="0"/>
          </a:p>
          <a:p>
            <a:pPr>
              <a:defRPr sz="1400">
                <a:latin typeface="Calibri"/>
                <a:ea typeface="Calibri"/>
                <a:cs typeface="Calibri"/>
              </a:defRPr>
            </a:pPr>
            <a:r>
              <a:rPr sz="1200" b="0"/>
              <a:t>SDG ind 08_30: freq=Annual, indic_em=Total employment (resident population concept - LFS), sex=Females, age=From 20 to 64 years</a:t>
            </a:r>
          </a:p>
        </c:rich>
      </c:tx>
      <c:overlay val="0"/>
    </c:title>
    <c:autoTitleDeleted val="0"/>
    <c:plotArea>
      <c:layout/>
      <c:barChart>
        <c:barDir val="col"/>
        <c:grouping val="clustered"/>
        <c:varyColors val="0"/>
        <c:ser>
          <c:idx val="0"/>
          <c:order val="0"/>
          <c:tx>
            <c:strRef>
              <c:f>'08_30'!$A$48</c:f>
              <c:strCache>
                <c:ptCount val="1"/>
                <c:pt idx="0">
                  <c:v>European Union - 27 countries (from 2020)</c:v>
                </c:pt>
              </c:strCache>
            </c:strRef>
          </c:tx>
          <c:spPr>
            <a:solidFill>
              <a:srgbClr val="A21942"/>
            </a:solidFill>
          </c:spPr>
          <c:invertIfNegative val="0"/>
          <c:cat>
            <c:numRef>
              <c:f>'08_30'!$B$47:$O$47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'08_30'!$B$48:$O$48</c:f>
              <c:numCache>
                <c:formatCode>General</c:formatCode>
                <c:ptCount val="14"/>
                <c:pt idx="0">
                  <c:v>60.7</c:v>
                </c:pt>
                <c:pt idx="1">
                  <c:v>60.9</c:v>
                </c:pt>
                <c:pt idx="2">
                  <c:v>61</c:v>
                </c:pt>
                <c:pt idx="3">
                  <c:v>61.2</c:v>
                </c:pt>
                <c:pt idx="4">
                  <c:v>62</c:v>
                </c:pt>
                <c:pt idx="5">
                  <c:v>63</c:v>
                </c:pt>
                <c:pt idx="6">
                  <c:v>64.099999999999994</c:v>
                </c:pt>
                <c:pt idx="7">
                  <c:v>65.2</c:v>
                </c:pt>
                <c:pt idx="8">
                  <c:v>66.3</c:v>
                </c:pt>
                <c:pt idx="9">
                  <c:v>67.099999999999994</c:v>
                </c:pt>
                <c:pt idx="10">
                  <c:v>66.2</c:v>
                </c:pt>
                <c:pt idx="11">
                  <c:v>67.599999999999994</c:v>
                </c:pt>
                <c:pt idx="12">
                  <c:v>69.2</c:v>
                </c:pt>
                <c:pt idx="13">
                  <c:v>70.2</c:v>
                </c:pt>
              </c:numCache>
            </c:numRef>
          </c:val>
        </c:ser>
        <c:ser>
          <c:idx val="1"/>
          <c:order val="1"/>
          <c:tx>
            <c:strRef>
              <c:f>'08_30'!$A$49</c:f>
              <c:strCache>
                <c:ptCount val="1"/>
                <c:pt idx="0">
                  <c:v>Denmark</c:v>
                </c:pt>
              </c:strCache>
            </c:strRef>
          </c:tx>
          <c:spPr>
            <a:solidFill>
              <a:srgbClr val="D22057"/>
            </a:solidFill>
          </c:spPr>
          <c:invertIfNegative val="0"/>
          <c:cat>
            <c:numRef>
              <c:f>'08_30'!$B$47:$O$47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'08_30'!$B$49:$O$49</c:f>
              <c:numCache>
                <c:formatCode>General</c:formatCode>
                <c:ptCount val="14"/>
                <c:pt idx="0">
                  <c:v>72</c:v>
                </c:pt>
                <c:pt idx="1">
                  <c:v>71.400000000000006</c:v>
                </c:pt>
                <c:pt idx="2">
                  <c:v>71.099999999999994</c:v>
                </c:pt>
                <c:pt idx="3">
                  <c:v>71.2</c:v>
                </c:pt>
                <c:pt idx="4">
                  <c:v>71</c:v>
                </c:pt>
                <c:pt idx="5">
                  <c:v>71.5</c:v>
                </c:pt>
                <c:pt idx="6">
                  <c:v>72.5</c:v>
                </c:pt>
                <c:pt idx="7">
                  <c:v>73.2</c:v>
                </c:pt>
                <c:pt idx="8">
                  <c:v>73.900000000000006</c:v>
                </c:pt>
                <c:pt idx="9">
                  <c:v>74.7</c:v>
                </c:pt>
                <c:pt idx="10">
                  <c:v>74.3</c:v>
                </c:pt>
                <c:pt idx="11">
                  <c:v>75.5</c:v>
                </c:pt>
                <c:pt idx="12">
                  <c:v>77.400000000000006</c:v>
                </c:pt>
                <c:pt idx="13">
                  <c:v>77</c:v>
                </c:pt>
              </c:numCache>
            </c:numRef>
          </c:val>
        </c:ser>
        <c:ser>
          <c:idx val="2"/>
          <c:order val="2"/>
          <c:tx>
            <c:strRef>
              <c:f>'08_30'!$A$50</c:f>
              <c:strCache>
                <c:ptCount val="1"/>
                <c:pt idx="0">
                  <c:v>Croatia</c:v>
                </c:pt>
              </c:strCache>
            </c:strRef>
          </c:tx>
          <c:spPr>
            <a:solidFill>
              <a:srgbClr val="E44E7C"/>
            </a:solidFill>
          </c:spPr>
          <c:invertIfNegative val="0"/>
          <c:cat>
            <c:numRef>
              <c:f>'08_30'!$B$47:$O$47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'08_30'!$B$50:$O$50</c:f>
              <c:numCache>
                <c:formatCode>General</c:formatCode>
                <c:ptCount val="14"/>
                <c:pt idx="0">
                  <c:v>56.4</c:v>
                </c:pt>
                <c:pt idx="1">
                  <c:v>53.6</c:v>
                </c:pt>
                <c:pt idx="2">
                  <c:v>52.6</c:v>
                </c:pt>
                <c:pt idx="3">
                  <c:v>52.8</c:v>
                </c:pt>
                <c:pt idx="4">
                  <c:v>54.2</c:v>
                </c:pt>
                <c:pt idx="5">
                  <c:v>55.8</c:v>
                </c:pt>
                <c:pt idx="6">
                  <c:v>56.5</c:v>
                </c:pt>
                <c:pt idx="7">
                  <c:v>58.1</c:v>
                </c:pt>
                <c:pt idx="8">
                  <c:v>59.7</c:v>
                </c:pt>
                <c:pt idx="9">
                  <c:v>61.2</c:v>
                </c:pt>
                <c:pt idx="10">
                  <c:v>61.3</c:v>
                </c:pt>
                <c:pt idx="11">
                  <c:v>63.4</c:v>
                </c:pt>
                <c:pt idx="12">
                  <c:v>65.5</c:v>
                </c:pt>
                <c:pt idx="13">
                  <c:v>66.900000000000006</c:v>
                </c:pt>
              </c:numCache>
            </c:numRef>
          </c:val>
        </c:ser>
        <c:ser>
          <c:idx val="3"/>
          <c:order val="3"/>
          <c:tx>
            <c:strRef>
              <c:f>'08_30'!$A$51</c:f>
              <c:strCache>
                <c:ptCount val="1"/>
                <c:pt idx="0">
                  <c:v>Serbia</c:v>
                </c:pt>
              </c:strCache>
            </c:strRef>
          </c:tx>
          <c:spPr>
            <a:solidFill>
              <a:srgbClr val="ED87A7"/>
            </a:solidFill>
          </c:spPr>
          <c:invertIfNegative val="0"/>
          <c:cat>
            <c:numRef>
              <c:f>'08_30'!$B$47:$O$47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'08_30'!$B$51:$O$51</c:f>
              <c:numCache>
                <c:formatCode>General</c:formatCode>
                <c:ptCount val="14"/>
                <c:pt idx="0">
                  <c:v>44.5</c:v>
                </c:pt>
                <c:pt idx="1">
                  <c:v>41.1</c:v>
                </c:pt>
                <c:pt idx="2">
                  <c:v>40.799999999999997</c:v>
                </c:pt>
                <c:pt idx="3">
                  <c:v>42.6</c:v>
                </c:pt>
                <c:pt idx="4">
                  <c:v>46.3</c:v>
                </c:pt>
                <c:pt idx="5">
                  <c:v>47.4</c:v>
                </c:pt>
                <c:pt idx="6">
                  <c:v>50.9</c:v>
                </c:pt>
                <c:pt idx="7">
                  <c:v>53.5</c:v>
                </c:pt>
                <c:pt idx="8">
                  <c:v>55</c:v>
                </c:pt>
                <c:pt idx="9">
                  <c:v>57.6</c:v>
                </c:pt>
                <c:pt idx="10">
                  <c:v>58.3</c:v>
                </c:pt>
                <c:pt idx="11">
                  <c:v>58.9</c:v>
                </c:pt>
                <c:pt idx="12">
                  <c:v>61.8</c:v>
                </c:pt>
                <c:pt idx="13">
                  <c:v>63.4</c:v>
                </c:pt>
              </c:numCache>
            </c:numRef>
          </c:val>
        </c:ser>
        <c:dLbls>
          <c:showLegendKey val="0"/>
          <c:showVal val="0"/>
          <c:showCatName val="0"/>
          <c:showSerName val="0"/>
          <c:showPercent val="0"/>
          <c:showBubbleSize val="0"/>
        </c:dLbls>
        <c:gapWidth val="150"/>
        <c:axId val="187476608"/>
        <c:axId val="187838848"/>
      </c:barChart>
      <c:catAx>
        <c:axId val="187476608"/>
        <c:scaling>
          <c:orientation val="minMax"/>
        </c:scaling>
        <c:delete val="0"/>
        <c:axPos val="b"/>
        <c:numFmt formatCode="General" sourceLinked="1"/>
        <c:majorTickMark val="out"/>
        <c:minorTickMark val="none"/>
        <c:tickLblPos val="nextTo"/>
        <c:crossAx val="187838848"/>
        <c:crosses val="autoZero"/>
        <c:auto val="1"/>
        <c:lblAlgn val="ctr"/>
        <c:lblOffset val="100"/>
        <c:noMultiLvlLbl val="0"/>
      </c:catAx>
      <c:valAx>
        <c:axId val="18783884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87476608"/>
        <c:crosses val="autoZero"/>
        <c:crossBetween val="between"/>
      </c:valAx>
    </c:plotArea>
    <c:legend>
      <c:legendPos val="b"/>
      <c:overlay val="0"/>
    </c:legend>
    <c:plotVisOnly val="1"/>
    <c:dispBlanksAs val="gap"/>
    <c:showDLblsOverMax val="0"/>
  </c:chart>
  <c:spPr>
    <a:ln>
      <a:solidFill>
        <a:srgbClr val="A21942"/>
      </a:solidFill>
      <a:prstDash val="solid"/>
    </a:ln>
  </c:sp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Long-term unemployment rate by sex, 2010-2023 (Percentage of population in the labour force)</a:t>
            </a:r>
            <a:endParaRPr lang="en-US" sz="1200" b="0"/>
          </a:p>
          <a:p>
            <a:pPr>
              <a:defRPr sz="1400">
                <a:latin typeface="Calibri"/>
                <a:ea typeface="Calibri"/>
                <a:cs typeface="Calibri"/>
              </a:defRPr>
            </a:pPr>
            <a:r>
              <a:rPr lang="en-US" sz="1200" b="0"/>
              <a:t>SDG ind 08_40: freq=Annual, indic_em=Long-term unemployment, age=From 15 to 74 years, sex=Total</a:t>
            </a:r>
          </a:p>
        </c:rich>
      </c:tx>
      <c:layout/>
      <c:overlay val="0"/>
    </c:title>
    <c:autoTitleDeleted val="0"/>
    <c:plotArea>
      <c:layout/>
      <c:barChart>
        <c:barDir val="col"/>
        <c:grouping val="clustered"/>
        <c:varyColors val="0"/>
        <c:ser>
          <c:idx val="0"/>
          <c:order val="0"/>
          <c:tx>
            <c:strRef>
              <c:f>'08_40'!$A$23</c:f>
              <c:strCache>
                <c:ptCount val="1"/>
                <c:pt idx="0">
                  <c:v>European Union - 27 countries (from 2020)</c:v>
                </c:pt>
              </c:strCache>
            </c:strRef>
          </c:tx>
          <c:spPr>
            <a:solidFill>
              <a:srgbClr val="A21942"/>
            </a:solidFill>
          </c:spPr>
          <c:invertIfNegative val="0"/>
          <c:cat>
            <c:numRef>
              <c:f>'08_40'!$B$22:$O$22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'08_40'!$B$23:$O$23</c:f>
              <c:numCache>
                <c:formatCode>General</c:formatCode>
                <c:ptCount val="14"/>
                <c:pt idx="0">
                  <c:v>3.9</c:v>
                </c:pt>
                <c:pt idx="1">
                  <c:v>4.3</c:v>
                </c:pt>
                <c:pt idx="2">
                  <c:v>4.8</c:v>
                </c:pt>
                <c:pt idx="3">
                  <c:v>5.4</c:v>
                </c:pt>
                <c:pt idx="4">
                  <c:v>5.4</c:v>
                </c:pt>
                <c:pt idx="5">
                  <c:v>4.9000000000000004</c:v>
                </c:pt>
                <c:pt idx="6">
                  <c:v>4.3</c:v>
                </c:pt>
                <c:pt idx="7">
                  <c:v>3.7</c:v>
                </c:pt>
                <c:pt idx="8">
                  <c:v>3.1</c:v>
                </c:pt>
                <c:pt idx="9">
                  <c:v>2.7</c:v>
                </c:pt>
                <c:pt idx="10">
                  <c:v>2.4</c:v>
                </c:pt>
                <c:pt idx="11">
                  <c:v>2.8</c:v>
                </c:pt>
                <c:pt idx="12">
                  <c:v>2.4</c:v>
                </c:pt>
                <c:pt idx="13">
                  <c:v>2.1</c:v>
                </c:pt>
              </c:numCache>
            </c:numRef>
          </c:val>
        </c:ser>
        <c:ser>
          <c:idx val="1"/>
          <c:order val="1"/>
          <c:tx>
            <c:strRef>
              <c:f>'08_40'!$A$24</c:f>
              <c:strCache>
                <c:ptCount val="1"/>
                <c:pt idx="0">
                  <c:v>Denmark</c:v>
                </c:pt>
              </c:strCache>
            </c:strRef>
          </c:tx>
          <c:spPr>
            <a:solidFill>
              <a:srgbClr val="D22057"/>
            </a:solidFill>
          </c:spPr>
          <c:invertIfNegative val="0"/>
          <c:cat>
            <c:numRef>
              <c:f>'08_40'!$B$22:$O$22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'08_40'!$B$24:$O$24</c:f>
              <c:numCache>
                <c:formatCode>General</c:formatCode>
                <c:ptCount val="14"/>
                <c:pt idx="0">
                  <c:v>1.4</c:v>
                </c:pt>
                <c:pt idx="1">
                  <c:v>1.8</c:v>
                </c:pt>
                <c:pt idx="2">
                  <c:v>2.1</c:v>
                </c:pt>
                <c:pt idx="3">
                  <c:v>1.8</c:v>
                </c:pt>
                <c:pt idx="4">
                  <c:v>1.7</c:v>
                </c:pt>
                <c:pt idx="5">
                  <c:v>1.6</c:v>
                </c:pt>
                <c:pt idx="6">
                  <c:v>1.2</c:v>
                </c:pt>
                <c:pt idx="7">
                  <c:v>1.2</c:v>
                </c:pt>
                <c:pt idx="8">
                  <c:v>1</c:v>
                </c:pt>
                <c:pt idx="9">
                  <c:v>0.8</c:v>
                </c:pt>
                <c:pt idx="10">
                  <c:v>0.9</c:v>
                </c:pt>
                <c:pt idx="11">
                  <c:v>1</c:v>
                </c:pt>
                <c:pt idx="12">
                  <c:v>0.5</c:v>
                </c:pt>
                <c:pt idx="13">
                  <c:v>0.5</c:v>
                </c:pt>
              </c:numCache>
            </c:numRef>
          </c:val>
        </c:ser>
        <c:ser>
          <c:idx val="2"/>
          <c:order val="2"/>
          <c:tx>
            <c:strRef>
              <c:f>'08_40'!$A$25</c:f>
              <c:strCache>
                <c:ptCount val="1"/>
                <c:pt idx="0">
                  <c:v>Croatia</c:v>
                </c:pt>
              </c:strCache>
            </c:strRef>
          </c:tx>
          <c:spPr>
            <a:solidFill>
              <a:srgbClr val="E44E7C"/>
            </a:solidFill>
          </c:spPr>
          <c:invertIfNegative val="0"/>
          <c:cat>
            <c:numRef>
              <c:f>'08_40'!$B$22:$O$22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'08_40'!$B$25:$O$25</c:f>
              <c:numCache>
                <c:formatCode>General</c:formatCode>
                <c:ptCount val="14"/>
                <c:pt idx="0">
                  <c:v>6.6</c:v>
                </c:pt>
                <c:pt idx="1">
                  <c:v>8.4</c:v>
                </c:pt>
                <c:pt idx="2">
                  <c:v>10.3</c:v>
                </c:pt>
                <c:pt idx="3">
                  <c:v>11</c:v>
                </c:pt>
                <c:pt idx="4">
                  <c:v>10.199999999999999</c:v>
                </c:pt>
                <c:pt idx="5">
                  <c:v>10.199999999999999</c:v>
                </c:pt>
                <c:pt idx="6">
                  <c:v>6.7</c:v>
                </c:pt>
                <c:pt idx="7">
                  <c:v>4.5</c:v>
                </c:pt>
                <c:pt idx="8">
                  <c:v>3.4</c:v>
                </c:pt>
                <c:pt idx="9">
                  <c:v>2.4</c:v>
                </c:pt>
                <c:pt idx="10">
                  <c:v>2.1</c:v>
                </c:pt>
                <c:pt idx="11">
                  <c:v>2.7</c:v>
                </c:pt>
                <c:pt idx="12">
                  <c:v>2.4</c:v>
                </c:pt>
                <c:pt idx="13">
                  <c:v>2.1</c:v>
                </c:pt>
              </c:numCache>
            </c:numRef>
          </c:val>
        </c:ser>
        <c:ser>
          <c:idx val="3"/>
          <c:order val="3"/>
          <c:tx>
            <c:strRef>
              <c:f>'08_40'!$A$26</c:f>
              <c:strCache>
                <c:ptCount val="1"/>
                <c:pt idx="0">
                  <c:v>Serbia</c:v>
                </c:pt>
              </c:strCache>
            </c:strRef>
          </c:tx>
          <c:spPr>
            <a:solidFill>
              <a:srgbClr val="ED87A7"/>
            </a:solidFill>
          </c:spPr>
          <c:invertIfNegative val="0"/>
          <c:cat>
            <c:numRef>
              <c:f>'08_40'!$B$22:$O$22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'08_40'!$B$26:$O$26</c:f>
              <c:numCache>
                <c:formatCode>General</c:formatCode>
                <c:ptCount val="14"/>
                <c:pt idx="0">
                  <c:v>0</c:v>
                </c:pt>
                <c:pt idx="1">
                  <c:v>16</c:v>
                </c:pt>
                <c:pt idx="2">
                  <c:v>17</c:v>
                </c:pt>
                <c:pt idx="3">
                  <c:v>15.6</c:v>
                </c:pt>
                <c:pt idx="4">
                  <c:v>12.5</c:v>
                </c:pt>
                <c:pt idx="5">
                  <c:v>10.7</c:v>
                </c:pt>
                <c:pt idx="6">
                  <c:v>9.1999999999999993</c:v>
                </c:pt>
                <c:pt idx="7">
                  <c:v>7.3</c:v>
                </c:pt>
                <c:pt idx="8">
                  <c:v>6.6</c:v>
                </c:pt>
                <c:pt idx="9">
                  <c:v>5.4</c:v>
                </c:pt>
                <c:pt idx="10">
                  <c:v>4.4000000000000004</c:v>
                </c:pt>
                <c:pt idx="11">
                  <c:v>5</c:v>
                </c:pt>
                <c:pt idx="12">
                  <c:v>3.9</c:v>
                </c:pt>
                <c:pt idx="13">
                  <c:v>3.8</c:v>
                </c:pt>
              </c:numCache>
            </c:numRef>
          </c:val>
        </c:ser>
        <c:dLbls>
          <c:showLegendKey val="0"/>
          <c:showVal val="0"/>
          <c:showCatName val="0"/>
          <c:showSerName val="0"/>
          <c:showPercent val="0"/>
          <c:showBubbleSize val="0"/>
        </c:dLbls>
        <c:gapWidth val="150"/>
        <c:axId val="188106624"/>
        <c:axId val="188108160"/>
      </c:barChart>
      <c:catAx>
        <c:axId val="188106624"/>
        <c:scaling>
          <c:orientation val="minMax"/>
        </c:scaling>
        <c:delete val="0"/>
        <c:axPos val="b"/>
        <c:numFmt formatCode="General" sourceLinked="1"/>
        <c:majorTickMark val="out"/>
        <c:minorTickMark val="none"/>
        <c:tickLblPos val="nextTo"/>
        <c:crossAx val="188108160"/>
        <c:crosses val="autoZero"/>
        <c:auto val="1"/>
        <c:lblAlgn val="ctr"/>
        <c:lblOffset val="100"/>
        <c:noMultiLvlLbl val="0"/>
      </c:catAx>
      <c:valAx>
        <c:axId val="18810816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88106624"/>
        <c:crosses val="autoZero"/>
        <c:crossBetween val="between"/>
      </c:valAx>
    </c:plotArea>
    <c:legend>
      <c:legendPos val="b"/>
      <c:layout/>
      <c:overlay val="0"/>
    </c:legend>
    <c:plotVisOnly val="1"/>
    <c:dispBlanksAs val="gap"/>
    <c:showDLblsOverMax val="0"/>
  </c:chart>
  <c:spPr>
    <a:ln>
      <a:solidFill>
        <a:srgbClr val="A21942"/>
      </a:solidFill>
      <a:prstDash val="solid"/>
    </a:ln>
  </c:sp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Long-term unemployment rate by sex, 2010-2023 (Percentage of population in the labour force)</a:t>
            </a:r>
            <a:endParaRPr lang="en-US" sz="1200" b="0"/>
          </a:p>
          <a:p>
            <a:pPr>
              <a:defRPr sz="1400">
                <a:latin typeface="Calibri"/>
                <a:ea typeface="Calibri"/>
                <a:cs typeface="Calibri"/>
              </a:defRPr>
            </a:pPr>
            <a:r>
              <a:rPr lang="en-US" sz="1200" b="0"/>
              <a:t>SDG ind 08_40: freq=Annual, indic_em=Long-term unemployment, age=From 15 to 74 years, sex=Males</a:t>
            </a:r>
          </a:p>
        </c:rich>
      </c:tx>
      <c:layout/>
      <c:overlay val="0"/>
    </c:title>
    <c:autoTitleDeleted val="0"/>
    <c:plotArea>
      <c:layout/>
      <c:barChart>
        <c:barDir val="col"/>
        <c:grouping val="clustered"/>
        <c:varyColors val="0"/>
        <c:ser>
          <c:idx val="0"/>
          <c:order val="0"/>
          <c:tx>
            <c:strRef>
              <c:f>'08_40'!$A$34</c:f>
              <c:strCache>
                <c:ptCount val="1"/>
                <c:pt idx="0">
                  <c:v>European Union - 27 countries (from 2020)</c:v>
                </c:pt>
              </c:strCache>
            </c:strRef>
          </c:tx>
          <c:spPr>
            <a:solidFill>
              <a:srgbClr val="A21942"/>
            </a:solidFill>
          </c:spPr>
          <c:invertIfNegative val="0"/>
          <c:cat>
            <c:numRef>
              <c:f>'08_40'!$B$33:$O$33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'08_40'!$B$34:$O$34</c:f>
              <c:numCache>
                <c:formatCode>General</c:formatCode>
                <c:ptCount val="14"/>
                <c:pt idx="0">
                  <c:v>3.9</c:v>
                </c:pt>
                <c:pt idx="1">
                  <c:v>4.2</c:v>
                </c:pt>
                <c:pt idx="2">
                  <c:v>4.8</c:v>
                </c:pt>
                <c:pt idx="3">
                  <c:v>5.4</c:v>
                </c:pt>
                <c:pt idx="4">
                  <c:v>5.4</c:v>
                </c:pt>
                <c:pt idx="5">
                  <c:v>4.9000000000000004</c:v>
                </c:pt>
                <c:pt idx="6">
                  <c:v>4.2</c:v>
                </c:pt>
                <c:pt idx="7">
                  <c:v>3.6</c:v>
                </c:pt>
                <c:pt idx="8">
                  <c:v>3</c:v>
                </c:pt>
                <c:pt idx="9">
                  <c:v>2.6</c:v>
                </c:pt>
                <c:pt idx="10">
                  <c:v>2.2999999999999998</c:v>
                </c:pt>
                <c:pt idx="11">
                  <c:v>2.6</c:v>
                </c:pt>
                <c:pt idx="12">
                  <c:v>2.2000000000000002</c:v>
                </c:pt>
                <c:pt idx="13">
                  <c:v>2</c:v>
                </c:pt>
              </c:numCache>
            </c:numRef>
          </c:val>
        </c:ser>
        <c:ser>
          <c:idx val="1"/>
          <c:order val="1"/>
          <c:tx>
            <c:strRef>
              <c:f>'08_40'!$A$35</c:f>
              <c:strCache>
                <c:ptCount val="1"/>
                <c:pt idx="0">
                  <c:v>Denmark</c:v>
                </c:pt>
              </c:strCache>
            </c:strRef>
          </c:tx>
          <c:spPr>
            <a:solidFill>
              <a:srgbClr val="D22057"/>
            </a:solidFill>
          </c:spPr>
          <c:invertIfNegative val="0"/>
          <c:cat>
            <c:numRef>
              <c:f>'08_40'!$B$33:$O$33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'08_40'!$B$35:$O$35</c:f>
              <c:numCache>
                <c:formatCode>General</c:formatCode>
                <c:ptCount val="14"/>
                <c:pt idx="0">
                  <c:v>1.7</c:v>
                </c:pt>
                <c:pt idx="1">
                  <c:v>1.9</c:v>
                </c:pt>
                <c:pt idx="2">
                  <c:v>2.1</c:v>
                </c:pt>
                <c:pt idx="3">
                  <c:v>1.6</c:v>
                </c:pt>
                <c:pt idx="4">
                  <c:v>1.7</c:v>
                </c:pt>
                <c:pt idx="5">
                  <c:v>1.6</c:v>
                </c:pt>
                <c:pt idx="6">
                  <c:v>1.2</c:v>
                </c:pt>
                <c:pt idx="7">
                  <c:v>1.2</c:v>
                </c:pt>
                <c:pt idx="8">
                  <c:v>0.9</c:v>
                </c:pt>
                <c:pt idx="9">
                  <c:v>0.8</c:v>
                </c:pt>
                <c:pt idx="10">
                  <c:v>0.7</c:v>
                </c:pt>
                <c:pt idx="11">
                  <c:v>1</c:v>
                </c:pt>
                <c:pt idx="12">
                  <c:v>0.5</c:v>
                </c:pt>
                <c:pt idx="13">
                  <c:v>0.6</c:v>
                </c:pt>
              </c:numCache>
            </c:numRef>
          </c:val>
        </c:ser>
        <c:ser>
          <c:idx val="2"/>
          <c:order val="2"/>
          <c:tx>
            <c:strRef>
              <c:f>'08_40'!$A$36</c:f>
              <c:strCache>
                <c:ptCount val="1"/>
                <c:pt idx="0">
                  <c:v>Croatia</c:v>
                </c:pt>
              </c:strCache>
            </c:strRef>
          </c:tx>
          <c:spPr>
            <a:solidFill>
              <a:srgbClr val="E44E7C"/>
            </a:solidFill>
          </c:spPr>
          <c:invertIfNegative val="0"/>
          <c:cat>
            <c:numRef>
              <c:f>'08_40'!$B$33:$O$33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'08_40'!$B$36:$O$36</c:f>
              <c:numCache>
                <c:formatCode>General</c:formatCode>
                <c:ptCount val="14"/>
                <c:pt idx="0">
                  <c:v>5.9</c:v>
                </c:pt>
                <c:pt idx="1">
                  <c:v>8.4</c:v>
                </c:pt>
                <c:pt idx="2">
                  <c:v>10.3</c:v>
                </c:pt>
                <c:pt idx="3">
                  <c:v>11.3</c:v>
                </c:pt>
                <c:pt idx="4">
                  <c:v>9.6</c:v>
                </c:pt>
                <c:pt idx="5">
                  <c:v>10</c:v>
                </c:pt>
                <c:pt idx="6">
                  <c:v>6.8</c:v>
                </c:pt>
                <c:pt idx="7">
                  <c:v>4.5</c:v>
                </c:pt>
                <c:pt idx="8">
                  <c:v>3.1</c:v>
                </c:pt>
                <c:pt idx="9">
                  <c:v>2.2999999999999998</c:v>
                </c:pt>
                <c:pt idx="10">
                  <c:v>2</c:v>
                </c:pt>
                <c:pt idx="11">
                  <c:v>2.8</c:v>
                </c:pt>
                <c:pt idx="12">
                  <c:v>2.2000000000000002</c:v>
                </c:pt>
                <c:pt idx="13">
                  <c:v>2</c:v>
                </c:pt>
              </c:numCache>
            </c:numRef>
          </c:val>
        </c:ser>
        <c:ser>
          <c:idx val="3"/>
          <c:order val="3"/>
          <c:tx>
            <c:strRef>
              <c:f>'08_40'!$A$37</c:f>
              <c:strCache>
                <c:ptCount val="1"/>
                <c:pt idx="0">
                  <c:v>Serbia</c:v>
                </c:pt>
              </c:strCache>
            </c:strRef>
          </c:tx>
          <c:spPr>
            <a:solidFill>
              <a:srgbClr val="ED87A7"/>
            </a:solidFill>
          </c:spPr>
          <c:invertIfNegative val="0"/>
          <c:cat>
            <c:numRef>
              <c:f>'08_40'!$B$33:$O$33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'08_40'!$B$37:$O$37</c:f>
              <c:numCache>
                <c:formatCode>General</c:formatCode>
                <c:ptCount val="14"/>
                <c:pt idx="0">
                  <c:v>0</c:v>
                </c:pt>
                <c:pt idx="1">
                  <c:v>14.4</c:v>
                </c:pt>
                <c:pt idx="2">
                  <c:v>15.2</c:v>
                </c:pt>
                <c:pt idx="3">
                  <c:v>13.6</c:v>
                </c:pt>
                <c:pt idx="4">
                  <c:v>11</c:v>
                </c:pt>
                <c:pt idx="5">
                  <c:v>9.4</c:v>
                </c:pt>
                <c:pt idx="6">
                  <c:v>8.1999999999999993</c:v>
                </c:pt>
                <c:pt idx="7">
                  <c:v>6.4</c:v>
                </c:pt>
                <c:pt idx="8">
                  <c:v>5.7</c:v>
                </c:pt>
                <c:pt idx="9">
                  <c:v>4.5999999999999996</c:v>
                </c:pt>
                <c:pt idx="10">
                  <c:v>3.9</c:v>
                </c:pt>
                <c:pt idx="11">
                  <c:v>4.3</c:v>
                </c:pt>
                <c:pt idx="12">
                  <c:v>3.3</c:v>
                </c:pt>
                <c:pt idx="13">
                  <c:v>3.2</c:v>
                </c:pt>
              </c:numCache>
            </c:numRef>
          </c:val>
        </c:ser>
        <c:dLbls>
          <c:showLegendKey val="0"/>
          <c:showVal val="0"/>
          <c:showCatName val="0"/>
          <c:showSerName val="0"/>
          <c:showPercent val="0"/>
          <c:showBubbleSize val="0"/>
        </c:dLbls>
        <c:gapWidth val="150"/>
        <c:axId val="166582912"/>
        <c:axId val="166588800"/>
      </c:barChart>
      <c:catAx>
        <c:axId val="166582912"/>
        <c:scaling>
          <c:orientation val="minMax"/>
        </c:scaling>
        <c:delete val="0"/>
        <c:axPos val="b"/>
        <c:numFmt formatCode="General" sourceLinked="1"/>
        <c:majorTickMark val="out"/>
        <c:minorTickMark val="none"/>
        <c:tickLblPos val="nextTo"/>
        <c:crossAx val="166588800"/>
        <c:crosses val="autoZero"/>
        <c:auto val="1"/>
        <c:lblAlgn val="ctr"/>
        <c:lblOffset val="100"/>
        <c:noMultiLvlLbl val="0"/>
      </c:catAx>
      <c:valAx>
        <c:axId val="16658880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66582912"/>
        <c:crosses val="autoZero"/>
        <c:crossBetween val="between"/>
      </c:valAx>
    </c:plotArea>
    <c:legend>
      <c:legendPos val="b"/>
      <c:layout/>
      <c:overlay val="0"/>
    </c:legend>
    <c:plotVisOnly val="1"/>
    <c:dispBlanksAs val="gap"/>
    <c:showDLblsOverMax val="0"/>
  </c:chart>
  <c:spPr>
    <a:ln>
      <a:solidFill>
        <a:srgbClr val="A21942"/>
      </a:solidFill>
      <a:prstDash val="solid"/>
    </a:ln>
  </c:sp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Long-term unemployment rate by sex, 2010-2023 (Percentage of population in the labour force)</a:t>
            </a:r>
            <a:endParaRPr sz="1200" b="0"/>
          </a:p>
          <a:p>
            <a:pPr>
              <a:defRPr sz="1400">
                <a:latin typeface="Calibri"/>
                <a:ea typeface="Calibri"/>
                <a:cs typeface="Calibri"/>
              </a:defRPr>
            </a:pPr>
            <a:r>
              <a:rPr sz="1200" b="0"/>
              <a:t>SDG ind 08_40: freq=Annual, indic_em=Long-term unemployment, age=From 15 to 74 years, sex=Females</a:t>
            </a:r>
          </a:p>
        </c:rich>
      </c:tx>
      <c:overlay val="0"/>
    </c:title>
    <c:autoTitleDeleted val="0"/>
    <c:plotArea>
      <c:layout/>
      <c:barChart>
        <c:barDir val="col"/>
        <c:grouping val="clustered"/>
        <c:varyColors val="0"/>
        <c:ser>
          <c:idx val="0"/>
          <c:order val="0"/>
          <c:tx>
            <c:strRef>
              <c:f>'08_40'!$A$45</c:f>
              <c:strCache>
                <c:ptCount val="1"/>
                <c:pt idx="0">
                  <c:v>European Union - 27 countries (from 2020)</c:v>
                </c:pt>
              </c:strCache>
            </c:strRef>
          </c:tx>
          <c:spPr>
            <a:solidFill>
              <a:srgbClr val="A21942"/>
            </a:solidFill>
          </c:spPr>
          <c:invertIfNegative val="0"/>
          <c:cat>
            <c:numRef>
              <c:f>'08_40'!$B$44:$O$44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'08_40'!$B$45:$O$45</c:f>
              <c:numCache>
                <c:formatCode>General</c:formatCode>
                <c:ptCount val="14"/>
                <c:pt idx="0">
                  <c:v>3.9</c:v>
                </c:pt>
                <c:pt idx="1">
                  <c:v>4.3</c:v>
                </c:pt>
                <c:pt idx="2">
                  <c:v>4.9000000000000004</c:v>
                </c:pt>
                <c:pt idx="3">
                  <c:v>5.4</c:v>
                </c:pt>
                <c:pt idx="4">
                  <c:v>5.4</c:v>
                </c:pt>
                <c:pt idx="5">
                  <c:v>4.9000000000000004</c:v>
                </c:pt>
                <c:pt idx="6">
                  <c:v>4.3</c:v>
                </c:pt>
                <c:pt idx="7">
                  <c:v>3.7</c:v>
                </c:pt>
                <c:pt idx="8">
                  <c:v>3.2</c:v>
                </c:pt>
                <c:pt idx="9">
                  <c:v>2.8</c:v>
                </c:pt>
                <c:pt idx="10">
                  <c:v>2.5</c:v>
                </c:pt>
                <c:pt idx="11">
                  <c:v>2.9</c:v>
                </c:pt>
                <c:pt idx="12">
                  <c:v>2.5</c:v>
                </c:pt>
                <c:pt idx="13">
                  <c:v>2.2000000000000002</c:v>
                </c:pt>
              </c:numCache>
            </c:numRef>
          </c:val>
        </c:ser>
        <c:ser>
          <c:idx val="1"/>
          <c:order val="1"/>
          <c:tx>
            <c:strRef>
              <c:f>'08_40'!$A$46</c:f>
              <c:strCache>
                <c:ptCount val="1"/>
                <c:pt idx="0">
                  <c:v>Denmark</c:v>
                </c:pt>
              </c:strCache>
            </c:strRef>
          </c:tx>
          <c:spPr>
            <a:solidFill>
              <a:srgbClr val="D22057"/>
            </a:solidFill>
          </c:spPr>
          <c:invertIfNegative val="0"/>
          <c:cat>
            <c:numRef>
              <c:f>'08_40'!$B$44:$O$44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'08_40'!$B$46:$O$46</c:f>
              <c:numCache>
                <c:formatCode>General</c:formatCode>
                <c:ptCount val="14"/>
                <c:pt idx="0">
                  <c:v>1.1000000000000001</c:v>
                </c:pt>
                <c:pt idx="1">
                  <c:v>1.6</c:v>
                </c:pt>
                <c:pt idx="2">
                  <c:v>2</c:v>
                </c:pt>
                <c:pt idx="3">
                  <c:v>2</c:v>
                </c:pt>
                <c:pt idx="4">
                  <c:v>1.7</c:v>
                </c:pt>
                <c:pt idx="5">
                  <c:v>1.6</c:v>
                </c:pt>
                <c:pt idx="6">
                  <c:v>1.2</c:v>
                </c:pt>
                <c:pt idx="7">
                  <c:v>1.2</c:v>
                </c:pt>
                <c:pt idx="8">
                  <c:v>1.1000000000000001</c:v>
                </c:pt>
                <c:pt idx="9">
                  <c:v>0.9</c:v>
                </c:pt>
                <c:pt idx="10">
                  <c:v>1.2</c:v>
                </c:pt>
                <c:pt idx="11">
                  <c:v>1.1000000000000001</c:v>
                </c:pt>
                <c:pt idx="12">
                  <c:v>0.5</c:v>
                </c:pt>
                <c:pt idx="13">
                  <c:v>0.5</c:v>
                </c:pt>
              </c:numCache>
            </c:numRef>
          </c:val>
        </c:ser>
        <c:ser>
          <c:idx val="2"/>
          <c:order val="2"/>
          <c:tx>
            <c:strRef>
              <c:f>'08_40'!$A$47</c:f>
              <c:strCache>
                <c:ptCount val="1"/>
                <c:pt idx="0">
                  <c:v>Croatia</c:v>
                </c:pt>
              </c:strCache>
            </c:strRef>
          </c:tx>
          <c:spPr>
            <a:solidFill>
              <a:srgbClr val="E44E7C"/>
            </a:solidFill>
          </c:spPr>
          <c:invertIfNegative val="0"/>
          <c:cat>
            <c:numRef>
              <c:f>'08_40'!$B$44:$O$44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'08_40'!$B$47:$O$47</c:f>
              <c:numCache>
                <c:formatCode>General</c:formatCode>
                <c:ptCount val="14"/>
                <c:pt idx="0">
                  <c:v>7.3</c:v>
                </c:pt>
                <c:pt idx="1">
                  <c:v>8.5</c:v>
                </c:pt>
                <c:pt idx="2">
                  <c:v>10.199999999999999</c:v>
                </c:pt>
                <c:pt idx="3">
                  <c:v>10.7</c:v>
                </c:pt>
                <c:pt idx="4">
                  <c:v>10.8</c:v>
                </c:pt>
                <c:pt idx="5">
                  <c:v>10.4</c:v>
                </c:pt>
                <c:pt idx="6">
                  <c:v>6.5</c:v>
                </c:pt>
                <c:pt idx="7">
                  <c:v>4.5</c:v>
                </c:pt>
                <c:pt idx="8">
                  <c:v>3.7</c:v>
                </c:pt>
                <c:pt idx="9">
                  <c:v>2.4</c:v>
                </c:pt>
                <c:pt idx="10">
                  <c:v>2.1</c:v>
                </c:pt>
                <c:pt idx="11">
                  <c:v>2.6</c:v>
                </c:pt>
                <c:pt idx="12">
                  <c:v>2.5</c:v>
                </c:pt>
                <c:pt idx="13">
                  <c:v>2.1</c:v>
                </c:pt>
              </c:numCache>
            </c:numRef>
          </c:val>
        </c:ser>
        <c:ser>
          <c:idx val="3"/>
          <c:order val="3"/>
          <c:tx>
            <c:strRef>
              <c:f>'08_40'!$A$48</c:f>
              <c:strCache>
                <c:ptCount val="1"/>
                <c:pt idx="0">
                  <c:v>Serbia</c:v>
                </c:pt>
              </c:strCache>
            </c:strRef>
          </c:tx>
          <c:spPr>
            <a:solidFill>
              <a:srgbClr val="ED87A7"/>
            </a:solidFill>
          </c:spPr>
          <c:invertIfNegative val="0"/>
          <c:cat>
            <c:numRef>
              <c:f>'08_40'!$B$44:$O$44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'08_40'!$B$48:$O$48</c:f>
              <c:numCache>
                <c:formatCode>General</c:formatCode>
                <c:ptCount val="14"/>
                <c:pt idx="0">
                  <c:v>0</c:v>
                </c:pt>
                <c:pt idx="1">
                  <c:v>18.100000000000001</c:v>
                </c:pt>
                <c:pt idx="2">
                  <c:v>19.5</c:v>
                </c:pt>
                <c:pt idx="3">
                  <c:v>18.3</c:v>
                </c:pt>
                <c:pt idx="4">
                  <c:v>14.4</c:v>
                </c:pt>
                <c:pt idx="5">
                  <c:v>12.4</c:v>
                </c:pt>
                <c:pt idx="6">
                  <c:v>10.5</c:v>
                </c:pt>
                <c:pt idx="7">
                  <c:v>8.4</c:v>
                </c:pt>
                <c:pt idx="8">
                  <c:v>7.8</c:v>
                </c:pt>
                <c:pt idx="9">
                  <c:v>6.4</c:v>
                </c:pt>
                <c:pt idx="10">
                  <c:v>5</c:v>
                </c:pt>
                <c:pt idx="11">
                  <c:v>5.8</c:v>
                </c:pt>
                <c:pt idx="12">
                  <c:v>4.5999999999999996</c:v>
                </c:pt>
                <c:pt idx="13">
                  <c:v>4.5</c:v>
                </c:pt>
              </c:numCache>
            </c:numRef>
          </c:val>
        </c:ser>
        <c:dLbls>
          <c:showLegendKey val="0"/>
          <c:showVal val="0"/>
          <c:showCatName val="0"/>
          <c:showSerName val="0"/>
          <c:showPercent val="0"/>
          <c:showBubbleSize val="0"/>
        </c:dLbls>
        <c:gapWidth val="150"/>
        <c:axId val="187034624"/>
        <c:axId val="187326464"/>
      </c:barChart>
      <c:catAx>
        <c:axId val="187034624"/>
        <c:scaling>
          <c:orientation val="minMax"/>
        </c:scaling>
        <c:delete val="0"/>
        <c:axPos val="b"/>
        <c:numFmt formatCode="General" sourceLinked="1"/>
        <c:majorTickMark val="out"/>
        <c:minorTickMark val="none"/>
        <c:tickLblPos val="nextTo"/>
        <c:crossAx val="187326464"/>
        <c:crosses val="autoZero"/>
        <c:auto val="1"/>
        <c:lblAlgn val="ctr"/>
        <c:lblOffset val="100"/>
        <c:noMultiLvlLbl val="0"/>
      </c:catAx>
      <c:valAx>
        <c:axId val="18732646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87034624"/>
        <c:crosses val="autoZero"/>
        <c:crossBetween val="between"/>
      </c:valAx>
    </c:plotArea>
    <c:legend>
      <c:legendPos val="b"/>
      <c:overlay val="0"/>
    </c:legend>
    <c:plotVisOnly val="1"/>
    <c:dispBlanksAs val="gap"/>
    <c:showDLblsOverMax val="0"/>
  </c:chart>
  <c:spPr>
    <a:ln>
      <a:solidFill>
        <a:srgbClr val="A21942"/>
      </a:solidFill>
      <a:prstDash val="soli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Persons living in households with very low work intensity, by age group, 2015-2023 (Thousand)</a:t>
            </a:r>
            <a:endParaRPr lang="en-US" sz="1200" b="0"/>
          </a:p>
          <a:p>
            <a:pPr>
              <a:defRPr sz="1400">
                <a:latin typeface="Calibri"/>
                <a:ea typeface="Calibri"/>
                <a:cs typeface="Calibri"/>
              </a:defRPr>
            </a:pPr>
            <a:r>
              <a:rPr lang="en-US" sz="1200" b="0"/>
              <a:t>SDG ind 01_40: freq=Annual, sex = Total, age=Less than 65 years</a:t>
            </a:r>
          </a:p>
        </c:rich>
      </c:tx>
      <c:layout/>
      <c:overlay val="0"/>
    </c:title>
    <c:autoTitleDeleted val="0"/>
    <c:plotArea>
      <c:layout/>
      <c:barChart>
        <c:barDir val="col"/>
        <c:grouping val="clustered"/>
        <c:varyColors val="0"/>
        <c:ser>
          <c:idx val="0"/>
          <c:order val="0"/>
          <c:tx>
            <c:strRef>
              <c:f>'01_40'!$A$34</c:f>
              <c:strCache>
                <c:ptCount val="1"/>
                <c:pt idx="0">
                  <c:v>European Union - 27 countries (from 2020)</c:v>
                </c:pt>
              </c:strCache>
            </c:strRef>
          </c:tx>
          <c:spPr>
            <a:solidFill>
              <a:srgbClr val="E5243B"/>
            </a:solidFill>
          </c:spPr>
          <c:invertIfNegative val="0"/>
          <c:cat>
            <c:numRef>
              <c:f>'01_40'!$B$33:$J$33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'01_40'!$B$34:$J$34</c:f>
              <c:numCache>
                <c:formatCode>General</c:formatCode>
                <c:ptCount val="9"/>
                <c:pt idx="0">
                  <c:v>33356.199999999997</c:v>
                </c:pt>
                <c:pt idx="1">
                  <c:v>32974</c:v>
                </c:pt>
                <c:pt idx="2">
                  <c:v>30105.3</c:v>
                </c:pt>
                <c:pt idx="3">
                  <c:v>27970.1</c:v>
                </c:pt>
                <c:pt idx="4">
                  <c:v>26297.3</c:v>
                </c:pt>
                <c:pt idx="5">
                  <c:v>27153.9</c:v>
                </c:pt>
                <c:pt idx="6">
                  <c:v>29484.2</c:v>
                </c:pt>
                <c:pt idx="7">
                  <c:v>27273.7</c:v>
                </c:pt>
                <c:pt idx="8">
                  <c:v>26545.4</c:v>
                </c:pt>
              </c:numCache>
            </c:numRef>
          </c:val>
        </c:ser>
        <c:ser>
          <c:idx val="1"/>
          <c:order val="1"/>
          <c:tx>
            <c:strRef>
              <c:f>'01_40'!$A$35</c:f>
              <c:strCache>
                <c:ptCount val="1"/>
                <c:pt idx="0">
                  <c:v>Denmark</c:v>
                </c:pt>
              </c:strCache>
            </c:strRef>
          </c:tx>
          <c:spPr>
            <a:solidFill>
              <a:srgbClr val="E94357"/>
            </a:solidFill>
          </c:spPr>
          <c:invertIfNegative val="0"/>
          <c:cat>
            <c:numRef>
              <c:f>'01_40'!$B$33:$J$33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'01_40'!$B$35:$J$35</c:f>
              <c:numCache>
                <c:formatCode>General</c:formatCode>
                <c:ptCount val="9"/>
                <c:pt idx="0">
                  <c:v>510.6</c:v>
                </c:pt>
                <c:pt idx="1">
                  <c:v>480</c:v>
                </c:pt>
                <c:pt idx="2">
                  <c:v>452.2</c:v>
                </c:pt>
                <c:pt idx="3">
                  <c:v>440.4</c:v>
                </c:pt>
                <c:pt idx="4">
                  <c:v>414.4</c:v>
                </c:pt>
                <c:pt idx="5">
                  <c:v>401.9</c:v>
                </c:pt>
                <c:pt idx="6">
                  <c:v>429.3</c:v>
                </c:pt>
                <c:pt idx="7">
                  <c:v>385.6</c:v>
                </c:pt>
                <c:pt idx="8">
                  <c:v>433</c:v>
                </c:pt>
              </c:numCache>
            </c:numRef>
          </c:val>
        </c:ser>
        <c:ser>
          <c:idx val="2"/>
          <c:order val="2"/>
          <c:tx>
            <c:strRef>
              <c:f>'01_40'!$A$36</c:f>
              <c:strCache>
                <c:ptCount val="1"/>
                <c:pt idx="0">
                  <c:v>Croatia</c:v>
                </c:pt>
              </c:strCache>
            </c:strRef>
          </c:tx>
          <c:spPr>
            <a:solidFill>
              <a:srgbClr val="EC5E6F"/>
            </a:solidFill>
          </c:spPr>
          <c:invertIfNegative val="0"/>
          <c:cat>
            <c:numRef>
              <c:f>'01_40'!$B$33:$J$33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'01_40'!$B$36:$J$36</c:f>
              <c:numCache>
                <c:formatCode>General</c:formatCode>
                <c:ptCount val="9"/>
                <c:pt idx="0">
                  <c:v>370.8</c:v>
                </c:pt>
                <c:pt idx="1">
                  <c:v>330.5</c:v>
                </c:pt>
                <c:pt idx="2">
                  <c:v>312.60000000000002</c:v>
                </c:pt>
                <c:pt idx="3">
                  <c:v>271.2</c:v>
                </c:pt>
                <c:pt idx="4">
                  <c:v>215.4</c:v>
                </c:pt>
                <c:pt idx="5">
                  <c:v>203.8</c:v>
                </c:pt>
                <c:pt idx="6">
                  <c:v>210</c:v>
                </c:pt>
                <c:pt idx="7">
                  <c:v>167.7</c:v>
                </c:pt>
                <c:pt idx="8">
                  <c:v>144.80000000000001</c:v>
                </c:pt>
              </c:numCache>
            </c:numRef>
          </c:val>
        </c:ser>
        <c:ser>
          <c:idx val="3"/>
          <c:order val="3"/>
          <c:tx>
            <c:strRef>
              <c:f>'01_40'!$A$37</c:f>
              <c:strCache>
                <c:ptCount val="1"/>
                <c:pt idx="0">
                  <c:v>Serbia</c:v>
                </c:pt>
              </c:strCache>
            </c:strRef>
          </c:tx>
          <c:spPr>
            <a:solidFill>
              <a:srgbClr val="EF7987"/>
            </a:solidFill>
          </c:spPr>
          <c:invertIfNegative val="0"/>
          <c:cat>
            <c:numRef>
              <c:f>'01_40'!$B$33:$J$33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'01_40'!$B$37:$J$37</c:f>
              <c:numCache>
                <c:formatCode>General</c:formatCode>
                <c:ptCount val="9"/>
                <c:pt idx="0">
                  <c:v>1049.0999999999999</c:v>
                </c:pt>
                <c:pt idx="1">
                  <c:v>1074.7</c:v>
                </c:pt>
                <c:pt idx="2">
                  <c:v>1039.8</c:v>
                </c:pt>
                <c:pt idx="3">
                  <c:v>890.6</c:v>
                </c:pt>
                <c:pt idx="4">
                  <c:v>848.1</c:v>
                </c:pt>
                <c:pt idx="5">
                  <c:v>826.6</c:v>
                </c:pt>
                <c:pt idx="6">
                  <c:v>770.9</c:v>
                </c:pt>
                <c:pt idx="7">
                  <c:v>647.5</c:v>
                </c:pt>
                <c:pt idx="8">
                  <c:v>612.29999999999995</c:v>
                </c:pt>
              </c:numCache>
            </c:numRef>
          </c:val>
        </c:ser>
        <c:dLbls>
          <c:showLegendKey val="0"/>
          <c:showVal val="0"/>
          <c:showCatName val="0"/>
          <c:showSerName val="0"/>
          <c:showPercent val="0"/>
          <c:showBubbleSize val="0"/>
        </c:dLbls>
        <c:gapWidth val="150"/>
        <c:axId val="128352640"/>
        <c:axId val="128354176"/>
      </c:barChart>
      <c:catAx>
        <c:axId val="128352640"/>
        <c:scaling>
          <c:orientation val="minMax"/>
        </c:scaling>
        <c:delete val="0"/>
        <c:axPos val="b"/>
        <c:numFmt formatCode="General" sourceLinked="1"/>
        <c:majorTickMark val="out"/>
        <c:minorTickMark val="none"/>
        <c:tickLblPos val="nextTo"/>
        <c:crossAx val="128354176"/>
        <c:crosses val="autoZero"/>
        <c:auto val="1"/>
        <c:lblAlgn val="ctr"/>
        <c:lblOffset val="100"/>
        <c:noMultiLvlLbl val="0"/>
      </c:catAx>
      <c:valAx>
        <c:axId val="12835417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28352640"/>
        <c:crosses val="autoZero"/>
        <c:crossBetween val="between"/>
      </c:valAx>
    </c:plotArea>
    <c:legend>
      <c:legendPos val="b"/>
      <c:layout/>
      <c:overlay val="0"/>
    </c:legend>
    <c:plotVisOnly val="1"/>
    <c:dispBlanksAs val="gap"/>
    <c:showDLblsOverMax val="0"/>
  </c:chart>
  <c:spPr>
    <a:ln>
      <a:solidFill>
        <a:srgbClr val="E5243B"/>
      </a:solidFill>
      <a:prstDash val="solid"/>
    </a:ln>
  </c:sp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Fatal accidents at work per 100 000 workers, by sex, 2010-2022 (Incidence rate)</a:t>
            </a:r>
            <a:endParaRPr lang="en-US" sz="1200" b="0"/>
          </a:p>
          <a:p>
            <a:pPr>
              <a:defRPr sz="1400">
                <a:latin typeface="Calibri"/>
                <a:ea typeface="Calibri"/>
                <a:cs typeface="Calibri"/>
              </a:defRPr>
            </a:pPr>
            <a:r>
              <a:rPr lang="en-US" sz="1200" b="0"/>
              <a:t>SDG ind 08_60: freq=Annual, sex=Total, nace_r2=Total - all NACE activities, severity=Fatal</a:t>
            </a:r>
          </a:p>
        </c:rich>
      </c:tx>
      <c:layout/>
      <c:overlay val="0"/>
    </c:title>
    <c:autoTitleDeleted val="0"/>
    <c:plotArea>
      <c:layout/>
      <c:barChart>
        <c:barDir val="col"/>
        <c:grouping val="clustered"/>
        <c:varyColors val="0"/>
        <c:ser>
          <c:idx val="0"/>
          <c:order val="0"/>
          <c:tx>
            <c:strRef>
              <c:f>'08_60'!$A$23</c:f>
              <c:strCache>
                <c:ptCount val="1"/>
                <c:pt idx="0">
                  <c:v>European Union - 27 countries (from 2020)</c:v>
                </c:pt>
              </c:strCache>
            </c:strRef>
          </c:tx>
          <c:spPr>
            <a:solidFill>
              <a:srgbClr val="A21942"/>
            </a:solidFill>
          </c:spPr>
          <c:invertIfNegative val="0"/>
          <c:cat>
            <c:numRef>
              <c:f>'08_60'!$B$22:$N$22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'08_60'!$B$23:$N$23</c:f>
              <c:numCache>
                <c:formatCode>General</c:formatCode>
                <c:ptCount val="13"/>
                <c:pt idx="0">
                  <c:v>2.31</c:v>
                </c:pt>
                <c:pt idx="1">
                  <c:v>2.2999999999999998</c:v>
                </c:pt>
                <c:pt idx="2">
                  <c:v>2.14</c:v>
                </c:pt>
                <c:pt idx="3">
                  <c:v>1.92</c:v>
                </c:pt>
                <c:pt idx="4">
                  <c:v>2</c:v>
                </c:pt>
                <c:pt idx="5">
                  <c:v>2.0099999999999998</c:v>
                </c:pt>
                <c:pt idx="6">
                  <c:v>1.84</c:v>
                </c:pt>
                <c:pt idx="7">
                  <c:v>1.79</c:v>
                </c:pt>
                <c:pt idx="8">
                  <c:v>1.78</c:v>
                </c:pt>
                <c:pt idx="9">
                  <c:v>1.75</c:v>
                </c:pt>
                <c:pt idx="10">
                  <c:v>1.77</c:v>
                </c:pt>
                <c:pt idx="11">
                  <c:v>1.78</c:v>
                </c:pt>
                <c:pt idx="12">
                  <c:v>1.66</c:v>
                </c:pt>
              </c:numCache>
            </c:numRef>
          </c:val>
        </c:ser>
        <c:ser>
          <c:idx val="1"/>
          <c:order val="1"/>
          <c:tx>
            <c:strRef>
              <c:f>'08_60'!$A$24</c:f>
              <c:strCache>
                <c:ptCount val="1"/>
                <c:pt idx="0">
                  <c:v>Denmark</c:v>
                </c:pt>
              </c:strCache>
            </c:strRef>
          </c:tx>
          <c:spPr>
            <a:solidFill>
              <a:srgbClr val="D22057"/>
            </a:solidFill>
          </c:spPr>
          <c:invertIfNegative val="0"/>
          <c:cat>
            <c:numRef>
              <c:f>'08_60'!$B$22:$N$22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'08_60'!$B$24:$N$24</c:f>
              <c:numCache>
                <c:formatCode>General</c:formatCode>
                <c:ptCount val="13"/>
                <c:pt idx="0">
                  <c:v>1.53</c:v>
                </c:pt>
                <c:pt idx="1">
                  <c:v>1.64</c:v>
                </c:pt>
                <c:pt idx="2">
                  <c:v>1.75</c:v>
                </c:pt>
                <c:pt idx="3">
                  <c:v>1.45</c:v>
                </c:pt>
                <c:pt idx="4">
                  <c:v>1.4</c:v>
                </c:pt>
                <c:pt idx="5">
                  <c:v>1.02</c:v>
                </c:pt>
                <c:pt idx="6">
                  <c:v>1.23</c:v>
                </c:pt>
                <c:pt idx="7">
                  <c:v>0.92</c:v>
                </c:pt>
                <c:pt idx="8">
                  <c:v>1.28</c:v>
                </c:pt>
                <c:pt idx="9">
                  <c:v>1.33</c:v>
                </c:pt>
                <c:pt idx="10">
                  <c:v>1.34</c:v>
                </c:pt>
                <c:pt idx="11">
                  <c:v>1.42</c:v>
                </c:pt>
                <c:pt idx="12">
                  <c:v>1.33</c:v>
                </c:pt>
              </c:numCache>
            </c:numRef>
          </c:val>
        </c:ser>
        <c:ser>
          <c:idx val="2"/>
          <c:order val="2"/>
          <c:tx>
            <c:strRef>
              <c:f>'08_60'!$A$25</c:f>
              <c:strCache>
                <c:ptCount val="1"/>
                <c:pt idx="0">
                  <c:v>Croatia</c:v>
                </c:pt>
              </c:strCache>
            </c:strRef>
          </c:tx>
          <c:spPr>
            <a:solidFill>
              <a:srgbClr val="E44E7C"/>
            </a:solidFill>
          </c:spPr>
          <c:invertIfNegative val="0"/>
          <c:cat>
            <c:numRef>
              <c:f>'08_60'!$B$22:$N$22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'08_60'!$B$25:$N$25</c:f>
              <c:numCache>
                <c:formatCode>General</c:formatCode>
                <c:ptCount val="13"/>
                <c:pt idx="0">
                  <c:v>2.4500000000000002</c:v>
                </c:pt>
                <c:pt idx="1">
                  <c:v>2.69</c:v>
                </c:pt>
                <c:pt idx="2">
                  <c:v>3.87</c:v>
                </c:pt>
                <c:pt idx="3">
                  <c:v>2.09</c:v>
                </c:pt>
                <c:pt idx="4">
                  <c:v>1.94</c:v>
                </c:pt>
                <c:pt idx="5">
                  <c:v>2.16</c:v>
                </c:pt>
                <c:pt idx="6">
                  <c:v>2.37</c:v>
                </c:pt>
                <c:pt idx="7">
                  <c:v>2.63</c:v>
                </c:pt>
                <c:pt idx="8">
                  <c:v>3.04</c:v>
                </c:pt>
                <c:pt idx="9">
                  <c:v>2.73</c:v>
                </c:pt>
                <c:pt idx="10">
                  <c:v>2.89</c:v>
                </c:pt>
                <c:pt idx="11">
                  <c:v>2.1800000000000002</c:v>
                </c:pt>
                <c:pt idx="12">
                  <c:v>2.93</c:v>
                </c:pt>
              </c:numCache>
            </c:numRef>
          </c:val>
        </c:ser>
        <c:dLbls>
          <c:showLegendKey val="0"/>
          <c:showVal val="0"/>
          <c:showCatName val="0"/>
          <c:showSerName val="0"/>
          <c:showPercent val="0"/>
          <c:showBubbleSize val="0"/>
        </c:dLbls>
        <c:gapWidth val="150"/>
        <c:axId val="188697984"/>
        <c:axId val="188720256"/>
      </c:barChart>
      <c:catAx>
        <c:axId val="188697984"/>
        <c:scaling>
          <c:orientation val="minMax"/>
        </c:scaling>
        <c:delete val="0"/>
        <c:axPos val="b"/>
        <c:numFmt formatCode="General" sourceLinked="1"/>
        <c:majorTickMark val="out"/>
        <c:minorTickMark val="none"/>
        <c:tickLblPos val="nextTo"/>
        <c:crossAx val="188720256"/>
        <c:crosses val="autoZero"/>
        <c:auto val="1"/>
        <c:lblAlgn val="ctr"/>
        <c:lblOffset val="100"/>
        <c:noMultiLvlLbl val="0"/>
      </c:catAx>
      <c:valAx>
        <c:axId val="18872025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88697984"/>
        <c:crosses val="autoZero"/>
        <c:crossBetween val="between"/>
      </c:valAx>
    </c:plotArea>
    <c:legend>
      <c:legendPos val="b"/>
      <c:layout/>
      <c:overlay val="0"/>
    </c:legend>
    <c:plotVisOnly val="1"/>
    <c:dispBlanksAs val="gap"/>
    <c:showDLblsOverMax val="0"/>
  </c:chart>
  <c:spPr>
    <a:ln>
      <a:solidFill>
        <a:srgbClr val="A21942"/>
      </a:solidFill>
      <a:prstDash val="solid"/>
    </a:ln>
  </c:sp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Fatal accidents at work per 100 000 workers, by sex, 2010-2022 (Incidence rate)</a:t>
            </a:r>
            <a:endParaRPr lang="en-US" sz="1200" b="0"/>
          </a:p>
          <a:p>
            <a:pPr>
              <a:defRPr sz="1400">
                <a:latin typeface="Calibri"/>
                <a:ea typeface="Calibri"/>
                <a:cs typeface="Calibri"/>
              </a:defRPr>
            </a:pPr>
            <a:r>
              <a:rPr lang="en-US" sz="1200" b="0"/>
              <a:t>SDG ind 08_60: freq=Annual, sex=Males, nace_r2=Total - all NACE activities, severity=Fatal</a:t>
            </a:r>
          </a:p>
        </c:rich>
      </c:tx>
      <c:layout/>
      <c:overlay val="0"/>
    </c:title>
    <c:autoTitleDeleted val="0"/>
    <c:plotArea>
      <c:layout/>
      <c:barChart>
        <c:barDir val="col"/>
        <c:grouping val="clustered"/>
        <c:varyColors val="0"/>
        <c:ser>
          <c:idx val="0"/>
          <c:order val="0"/>
          <c:tx>
            <c:strRef>
              <c:f>'08_60'!$A$33</c:f>
              <c:strCache>
                <c:ptCount val="1"/>
                <c:pt idx="0">
                  <c:v>European Union - 27 countries (from 2020)</c:v>
                </c:pt>
              </c:strCache>
            </c:strRef>
          </c:tx>
          <c:spPr>
            <a:solidFill>
              <a:srgbClr val="A21942"/>
            </a:solidFill>
          </c:spPr>
          <c:invertIfNegative val="0"/>
          <c:cat>
            <c:numRef>
              <c:f>'08_60'!$B$32:$N$32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'08_60'!$B$33:$N$33</c:f>
              <c:numCache>
                <c:formatCode>General</c:formatCode>
                <c:ptCount val="13"/>
                <c:pt idx="0">
                  <c:v>4.0199999999999996</c:v>
                </c:pt>
                <c:pt idx="1">
                  <c:v>4.0199999999999996</c:v>
                </c:pt>
                <c:pt idx="2">
                  <c:v>3.78</c:v>
                </c:pt>
                <c:pt idx="3">
                  <c:v>3.4</c:v>
                </c:pt>
                <c:pt idx="4">
                  <c:v>3.5</c:v>
                </c:pt>
                <c:pt idx="5">
                  <c:v>3.54</c:v>
                </c:pt>
                <c:pt idx="6">
                  <c:v>3.24</c:v>
                </c:pt>
                <c:pt idx="7">
                  <c:v>3.15</c:v>
                </c:pt>
                <c:pt idx="8">
                  <c:v>3.16</c:v>
                </c:pt>
                <c:pt idx="9">
                  <c:v>3.09</c:v>
                </c:pt>
                <c:pt idx="10">
                  <c:v>3.06</c:v>
                </c:pt>
                <c:pt idx="11">
                  <c:v>3.12</c:v>
                </c:pt>
                <c:pt idx="12">
                  <c:v>2.9</c:v>
                </c:pt>
              </c:numCache>
            </c:numRef>
          </c:val>
        </c:ser>
        <c:ser>
          <c:idx val="1"/>
          <c:order val="1"/>
          <c:tx>
            <c:strRef>
              <c:f>'08_60'!$A$34</c:f>
              <c:strCache>
                <c:ptCount val="1"/>
                <c:pt idx="0">
                  <c:v>Denmark</c:v>
                </c:pt>
              </c:strCache>
            </c:strRef>
          </c:tx>
          <c:spPr>
            <a:solidFill>
              <a:srgbClr val="D22057"/>
            </a:solidFill>
          </c:spPr>
          <c:invertIfNegative val="0"/>
          <c:cat>
            <c:numRef>
              <c:f>'08_60'!$B$32:$N$32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'08_60'!$B$34:$N$34</c:f>
              <c:numCache>
                <c:formatCode>General</c:formatCode>
                <c:ptCount val="13"/>
                <c:pt idx="0">
                  <c:v>2.73</c:v>
                </c:pt>
                <c:pt idx="1">
                  <c:v>3.03</c:v>
                </c:pt>
                <c:pt idx="2">
                  <c:v>3.19</c:v>
                </c:pt>
                <c:pt idx="3">
                  <c:v>2.5499999999999998</c:v>
                </c:pt>
                <c:pt idx="4">
                  <c:v>2.5099999999999998</c:v>
                </c:pt>
                <c:pt idx="5">
                  <c:v>1.64</c:v>
                </c:pt>
                <c:pt idx="6">
                  <c:v>1.85</c:v>
                </c:pt>
                <c:pt idx="7">
                  <c:v>1.65</c:v>
                </c:pt>
                <c:pt idx="8">
                  <c:v>2.2200000000000002</c:v>
                </c:pt>
                <c:pt idx="9">
                  <c:v>2.0699999999999998</c:v>
                </c:pt>
                <c:pt idx="10">
                  <c:v>2.42</c:v>
                </c:pt>
                <c:pt idx="11">
                  <c:v>2.4500000000000002</c:v>
                </c:pt>
                <c:pt idx="12">
                  <c:v>2.2200000000000002</c:v>
                </c:pt>
              </c:numCache>
            </c:numRef>
          </c:val>
        </c:ser>
        <c:ser>
          <c:idx val="2"/>
          <c:order val="2"/>
          <c:tx>
            <c:strRef>
              <c:f>'08_60'!$A$35</c:f>
              <c:strCache>
                <c:ptCount val="1"/>
                <c:pt idx="0">
                  <c:v>Croatia</c:v>
                </c:pt>
              </c:strCache>
            </c:strRef>
          </c:tx>
          <c:spPr>
            <a:solidFill>
              <a:srgbClr val="E44E7C"/>
            </a:solidFill>
          </c:spPr>
          <c:invertIfNegative val="0"/>
          <c:cat>
            <c:numRef>
              <c:f>'08_60'!$B$32:$N$32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'08_60'!$B$35:$N$35</c:f>
              <c:numCache>
                <c:formatCode>General</c:formatCode>
                <c:ptCount val="13"/>
                <c:pt idx="0">
                  <c:v>4.55</c:v>
                </c:pt>
                <c:pt idx="1">
                  <c:v>4.6399999999999997</c:v>
                </c:pt>
                <c:pt idx="2">
                  <c:v>7.21</c:v>
                </c:pt>
                <c:pt idx="3">
                  <c:v>3.66</c:v>
                </c:pt>
                <c:pt idx="4">
                  <c:v>3.51</c:v>
                </c:pt>
                <c:pt idx="5">
                  <c:v>3.99</c:v>
                </c:pt>
                <c:pt idx="6">
                  <c:v>4.51</c:v>
                </c:pt>
                <c:pt idx="7">
                  <c:v>5.05</c:v>
                </c:pt>
                <c:pt idx="8">
                  <c:v>5.46</c:v>
                </c:pt>
                <c:pt idx="9">
                  <c:v>4.8099999999999996</c:v>
                </c:pt>
                <c:pt idx="10">
                  <c:v>5.32</c:v>
                </c:pt>
                <c:pt idx="11">
                  <c:v>3.99</c:v>
                </c:pt>
                <c:pt idx="12">
                  <c:v>5.04</c:v>
                </c:pt>
              </c:numCache>
            </c:numRef>
          </c:val>
        </c:ser>
        <c:dLbls>
          <c:showLegendKey val="0"/>
          <c:showVal val="0"/>
          <c:showCatName val="0"/>
          <c:showSerName val="0"/>
          <c:showPercent val="0"/>
          <c:showBubbleSize val="0"/>
        </c:dLbls>
        <c:gapWidth val="150"/>
        <c:axId val="189523456"/>
        <c:axId val="189524992"/>
      </c:barChart>
      <c:catAx>
        <c:axId val="189523456"/>
        <c:scaling>
          <c:orientation val="minMax"/>
        </c:scaling>
        <c:delete val="0"/>
        <c:axPos val="b"/>
        <c:numFmt formatCode="General" sourceLinked="1"/>
        <c:majorTickMark val="out"/>
        <c:minorTickMark val="none"/>
        <c:tickLblPos val="nextTo"/>
        <c:crossAx val="189524992"/>
        <c:crosses val="autoZero"/>
        <c:auto val="1"/>
        <c:lblAlgn val="ctr"/>
        <c:lblOffset val="100"/>
        <c:noMultiLvlLbl val="0"/>
      </c:catAx>
      <c:valAx>
        <c:axId val="18952499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89523456"/>
        <c:crosses val="autoZero"/>
        <c:crossBetween val="between"/>
      </c:valAx>
    </c:plotArea>
    <c:legend>
      <c:legendPos val="b"/>
      <c:layout/>
      <c:overlay val="0"/>
    </c:legend>
    <c:plotVisOnly val="1"/>
    <c:dispBlanksAs val="gap"/>
    <c:showDLblsOverMax val="0"/>
  </c:chart>
  <c:spPr>
    <a:ln>
      <a:solidFill>
        <a:srgbClr val="A21942"/>
      </a:solidFill>
      <a:prstDash val="solid"/>
    </a:ln>
  </c:sp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Fatal accidents at work per 100 000 workers, by sex, 2010-2022 (Incidence rate)</a:t>
            </a:r>
            <a:endParaRPr sz="1200" b="0"/>
          </a:p>
          <a:p>
            <a:pPr>
              <a:defRPr sz="1400">
                <a:latin typeface="Calibri"/>
                <a:ea typeface="Calibri"/>
                <a:cs typeface="Calibri"/>
              </a:defRPr>
            </a:pPr>
            <a:r>
              <a:rPr sz="1200" b="0"/>
              <a:t>SDG ind 08_60: freq=Annual, sex=Females, nace_r2=Total - all NACE activities, severity=Fatal</a:t>
            </a:r>
          </a:p>
        </c:rich>
      </c:tx>
      <c:overlay val="0"/>
    </c:title>
    <c:autoTitleDeleted val="0"/>
    <c:plotArea>
      <c:layout/>
      <c:barChart>
        <c:barDir val="col"/>
        <c:grouping val="clustered"/>
        <c:varyColors val="0"/>
        <c:ser>
          <c:idx val="0"/>
          <c:order val="0"/>
          <c:tx>
            <c:strRef>
              <c:f>'08_60'!$A$43</c:f>
              <c:strCache>
                <c:ptCount val="1"/>
                <c:pt idx="0">
                  <c:v>European Union - 27 countries (from 2020)</c:v>
                </c:pt>
              </c:strCache>
            </c:strRef>
          </c:tx>
          <c:spPr>
            <a:solidFill>
              <a:srgbClr val="A21942"/>
            </a:solidFill>
          </c:spPr>
          <c:invertIfNegative val="0"/>
          <c:cat>
            <c:numRef>
              <c:f>'08_60'!$B$42:$N$42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'08_60'!$B$43:$N$43</c:f>
              <c:numCache>
                <c:formatCode>General</c:formatCode>
                <c:ptCount val="13"/>
                <c:pt idx="0">
                  <c:v>0.3</c:v>
                </c:pt>
                <c:pt idx="1">
                  <c:v>0.26</c:v>
                </c:pt>
                <c:pt idx="2">
                  <c:v>0.25</c:v>
                </c:pt>
                <c:pt idx="3">
                  <c:v>0.24</c:v>
                </c:pt>
                <c:pt idx="4">
                  <c:v>0.27</c:v>
                </c:pt>
                <c:pt idx="5">
                  <c:v>0.27</c:v>
                </c:pt>
                <c:pt idx="6">
                  <c:v>0.23</c:v>
                </c:pt>
                <c:pt idx="7">
                  <c:v>0.23</c:v>
                </c:pt>
                <c:pt idx="8">
                  <c:v>0.2</c:v>
                </c:pt>
                <c:pt idx="9">
                  <c:v>0.23</c:v>
                </c:pt>
                <c:pt idx="10">
                  <c:v>0.28999999999999998</c:v>
                </c:pt>
                <c:pt idx="11">
                  <c:v>0.26</c:v>
                </c:pt>
                <c:pt idx="12">
                  <c:v>0.25</c:v>
                </c:pt>
              </c:numCache>
            </c:numRef>
          </c:val>
        </c:ser>
        <c:ser>
          <c:idx val="1"/>
          <c:order val="1"/>
          <c:tx>
            <c:strRef>
              <c:f>'08_60'!$A$44</c:f>
              <c:strCache>
                <c:ptCount val="1"/>
                <c:pt idx="0">
                  <c:v>Denmark</c:v>
                </c:pt>
              </c:strCache>
            </c:strRef>
          </c:tx>
          <c:spPr>
            <a:solidFill>
              <a:srgbClr val="D22057"/>
            </a:solidFill>
          </c:spPr>
          <c:invertIfNegative val="0"/>
          <c:cat>
            <c:numRef>
              <c:f>'08_60'!$B$42:$N$42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'08_60'!$B$44:$N$44</c:f>
              <c:numCache>
                <c:formatCode>General</c:formatCode>
                <c:ptCount val="13"/>
                <c:pt idx="0">
                  <c:v>0.23</c:v>
                </c:pt>
                <c:pt idx="1">
                  <c:v>0.16</c:v>
                </c:pt>
                <c:pt idx="2">
                  <c:v>0.16</c:v>
                </c:pt>
                <c:pt idx="3">
                  <c:v>0.23</c:v>
                </c:pt>
                <c:pt idx="4">
                  <c:v>0.16</c:v>
                </c:pt>
                <c:pt idx="5">
                  <c:v>0.23</c:v>
                </c:pt>
                <c:pt idx="6">
                  <c:v>0.38</c:v>
                </c:pt>
                <c:pt idx="7">
                  <c:v>7.0000000000000007E-2</c:v>
                </c:pt>
                <c:pt idx="8">
                  <c:v>0.15</c:v>
                </c:pt>
                <c:pt idx="9">
                  <c:v>0.36</c:v>
                </c:pt>
                <c:pt idx="10">
                  <c:v>7.0000000000000007E-2</c:v>
                </c:pt>
                <c:pt idx="11">
                  <c:v>0.21</c:v>
                </c:pt>
                <c:pt idx="12">
                  <c:v>7.0000000000000007E-2</c:v>
                </c:pt>
              </c:numCache>
            </c:numRef>
          </c:val>
        </c:ser>
        <c:ser>
          <c:idx val="2"/>
          <c:order val="2"/>
          <c:tx>
            <c:strRef>
              <c:f>'08_60'!$A$45</c:f>
              <c:strCache>
                <c:ptCount val="1"/>
                <c:pt idx="0">
                  <c:v>Croatia</c:v>
                </c:pt>
              </c:strCache>
            </c:strRef>
          </c:tx>
          <c:spPr>
            <a:solidFill>
              <a:srgbClr val="E44E7C"/>
            </a:solidFill>
          </c:spPr>
          <c:invertIfNegative val="0"/>
          <c:cat>
            <c:numRef>
              <c:f>'08_60'!$B$42:$N$42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'08_60'!$B$45:$N$45</c:f>
              <c:numCache>
                <c:formatCode>General</c:formatCode>
                <c:ptCount val="13"/>
                <c:pt idx="0">
                  <c:v>0</c:v>
                </c:pt>
                <c:pt idx="1">
                  <c:v>0.46</c:v>
                </c:pt>
                <c:pt idx="2">
                  <c:v>0</c:v>
                </c:pt>
                <c:pt idx="3">
                  <c:v>0.31</c:v>
                </c:pt>
                <c:pt idx="4">
                  <c:v>0.16</c:v>
                </c:pt>
                <c:pt idx="5">
                  <c:v>0.15</c:v>
                </c:pt>
                <c:pt idx="6">
                  <c:v>0.28999999999999998</c:v>
                </c:pt>
                <c:pt idx="7">
                  <c:v>0</c:v>
                </c:pt>
                <c:pt idx="8">
                  <c:v>0.43</c:v>
                </c:pt>
                <c:pt idx="9">
                  <c:v>0.4</c:v>
                </c:pt>
                <c:pt idx="10">
                  <c:v>0.14000000000000001</c:v>
                </c:pt>
                <c:pt idx="11">
                  <c:v>0.13</c:v>
                </c:pt>
                <c:pt idx="12">
                  <c:v>0.52</c:v>
                </c:pt>
              </c:numCache>
            </c:numRef>
          </c:val>
        </c:ser>
        <c:dLbls>
          <c:showLegendKey val="0"/>
          <c:showVal val="0"/>
          <c:showCatName val="0"/>
          <c:showSerName val="0"/>
          <c:showPercent val="0"/>
          <c:showBubbleSize val="0"/>
        </c:dLbls>
        <c:gapWidth val="150"/>
        <c:axId val="190174336"/>
        <c:axId val="190175872"/>
      </c:barChart>
      <c:catAx>
        <c:axId val="190174336"/>
        <c:scaling>
          <c:orientation val="minMax"/>
        </c:scaling>
        <c:delete val="0"/>
        <c:axPos val="b"/>
        <c:numFmt formatCode="General" sourceLinked="1"/>
        <c:majorTickMark val="out"/>
        <c:minorTickMark val="none"/>
        <c:tickLblPos val="nextTo"/>
        <c:crossAx val="190175872"/>
        <c:crosses val="autoZero"/>
        <c:auto val="1"/>
        <c:lblAlgn val="ctr"/>
        <c:lblOffset val="100"/>
        <c:noMultiLvlLbl val="0"/>
      </c:catAx>
      <c:valAx>
        <c:axId val="19017587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90174336"/>
        <c:crosses val="autoZero"/>
        <c:crossBetween val="between"/>
      </c:valAx>
    </c:plotArea>
    <c:legend>
      <c:legendPos val="b"/>
      <c:overlay val="0"/>
    </c:legend>
    <c:plotVisOnly val="1"/>
    <c:dispBlanksAs val="gap"/>
    <c:showDLblsOverMax val="0"/>
  </c:chart>
  <c:spPr>
    <a:ln>
      <a:solidFill>
        <a:srgbClr val="A21942"/>
      </a:solidFill>
      <a:prstDash val="solid"/>
    </a:ln>
  </c:sp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Gross domestic expenditure on R&amp;D by sector, 2010-2023 (Percentage of gross domestic product (GDP))</a:t>
            </a:r>
            <a:endParaRPr lang="en-US" sz="1200" b="0"/>
          </a:p>
          <a:p>
            <a:pPr>
              <a:defRPr sz="1400">
                <a:latin typeface="Calibri"/>
                <a:ea typeface="Calibri"/>
                <a:cs typeface="Calibri"/>
              </a:defRPr>
            </a:pPr>
            <a:r>
              <a:rPr lang="en-US" sz="1200" b="0"/>
              <a:t>SDG ind 09_10: freq=Annual, sectperf=All sectors</a:t>
            </a:r>
          </a:p>
        </c:rich>
      </c:tx>
      <c:layout/>
      <c:overlay val="0"/>
    </c:title>
    <c:autoTitleDeleted val="0"/>
    <c:plotArea>
      <c:layout/>
      <c:barChart>
        <c:barDir val="col"/>
        <c:grouping val="clustered"/>
        <c:varyColors val="0"/>
        <c:ser>
          <c:idx val="0"/>
          <c:order val="0"/>
          <c:tx>
            <c:strRef>
              <c:f>'09_10'!$A$23</c:f>
              <c:strCache>
                <c:ptCount val="1"/>
                <c:pt idx="0">
                  <c:v>European Union - 27 countries (from 2020)</c:v>
                </c:pt>
              </c:strCache>
            </c:strRef>
          </c:tx>
          <c:spPr>
            <a:solidFill>
              <a:srgbClr val="FD6925"/>
            </a:solidFill>
          </c:spPr>
          <c:invertIfNegative val="0"/>
          <c:cat>
            <c:numRef>
              <c:f>'09_10'!$B$22:$O$22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'09_10'!$B$23:$O$23</c:f>
              <c:numCache>
                <c:formatCode>General</c:formatCode>
                <c:ptCount val="14"/>
                <c:pt idx="0">
                  <c:v>1.96</c:v>
                </c:pt>
                <c:pt idx="1">
                  <c:v>2</c:v>
                </c:pt>
                <c:pt idx="2">
                  <c:v>2.06</c:v>
                </c:pt>
                <c:pt idx="3">
                  <c:v>2.08</c:v>
                </c:pt>
                <c:pt idx="4">
                  <c:v>2.09</c:v>
                </c:pt>
                <c:pt idx="5">
                  <c:v>2.1</c:v>
                </c:pt>
                <c:pt idx="6">
                  <c:v>2.1</c:v>
                </c:pt>
                <c:pt idx="7">
                  <c:v>2.14</c:v>
                </c:pt>
                <c:pt idx="8">
                  <c:v>2.17</c:v>
                </c:pt>
                <c:pt idx="9">
                  <c:v>2.21</c:v>
                </c:pt>
                <c:pt idx="10">
                  <c:v>2.2799999999999998</c:v>
                </c:pt>
                <c:pt idx="11">
                  <c:v>2.2400000000000002</c:v>
                </c:pt>
                <c:pt idx="12">
                  <c:v>2.21</c:v>
                </c:pt>
                <c:pt idx="13">
                  <c:v>2.2200000000000002</c:v>
                </c:pt>
              </c:numCache>
            </c:numRef>
          </c:val>
        </c:ser>
        <c:ser>
          <c:idx val="1"/>
          <c:order val="1"/>
          <c:tx>
            <c:strRef>
              <c:f>'09_10'!$A$24</c:f>
              <c:strCache>
                <c:ptCount val="1"/>
                <c:pt idx="0">
                  <c:v>Denmark</c:v>
                </c:pt>
              </c:strCache>
            </c:strRef>
          </c:tx>
          <c:spPr>
            <a:solidFill>
              <a:srgbClr val="FD8C59"/>
            </a:solidFill>
          </c:spPr>
          <c:invertIfNegative val="0"/>
          <c:cat>
            <c:numRef>
              <c:f>'09_10'!$B$22:$O$22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'09_10'!$B$24:$O$24</c:f>
              <c:numCache>
                <c:formatCode>General</c:formatCode>
                <c:ptCount val="14"/>
                <c:pt idx="0">
                  <c:v>2.91</c:v>
                </c:pt>
                <c:pt idx="1">
                  <c:v>2.94</c:v>
                </c:pt>
                <c:pt idx="2">
                  <c:v>2.98</c:v>
                </c:pt>
                <c:pt idx="3">
                  <c:v>2.96</c:v>
                </c:pt>
                <c:pt idx="4">
                  <c:v>2.92</c:v>
                </c:pt>
                <c:pt idx="5">
                  <c:v>3.06</c:v>
                </c:pt>
                <c:pt idx="6">
                  <c:v>3.1</c:v>
                </c:pt>
                <c:pt idx="7">
                  <c:v>2.94</c:v>
                </c:pt>
                <c:pt idx="8">
                  <c:v>2.98</c:v>
                </c:pt>
                <c:pt idx="9">
                  <c:v>2.95</c:v>
                </c:pt>
                <c:pt idx="10">
                  <c:v>2.97</c:v>
                </c:pt>
                <c:pt idx="11">
                  <c:v>2.74</c:v>
                </c:pt>
                <c:pt idx="12">
                  <c:v>2.87</c:v>
                </c:pt>
                <c:pt idx="13">
                  <c:v>2.99</c:v>
                </c:pt>
              </c:numCache>
            </c:numRef>
          </c:val>
        </c:ser>
        <c:ser>
          <c:idx val="2"/>
          <c:order val="2"/>
          <c:tx>
            <c:strRef>
              <c:f>'09_10'!$A$25</c:f>
              <c:strCache>
                <c:ptCount val="1"/>
                <c:pt idx="0">
                  <c:v>Croatia</c:v>
                </c:pt>
              </c:strCache>
            </c:strRef>
          </c:tx>
          <c:spPr>
            <a:solidFill>
              <a:srgbClr val="FEA882"/>
            </a:solidFill>
          </c:spPr>
          <c:invertIfNegative val="0"/>
          <c:cat>
            <c:numRef>
              <c:f>'09_10'!$B$22:$O$22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'09_10'!$B$25:$O$25</c:f>
              <c:numCache>
                <c:formatCode>General</c:formatCode>
                <c:ptCount val="14"/>
                <c:pt idx="0">
                  <c:v>0.73</c:v>
                </c:pt>
                <c:pt idx="1">
                  <c:v>0.73</c:v>
                </c:pt>
                <c:pt idx="2">
                  <c:v>0.74</c:v>
                </c:pt>
                <c:pt idx="3">
                  <c:v>0.79</c:v>
                </c:pt>
                <c:pt idx="4">
                  <c:v>0.77</c:v>
                </c:pt>
                <c:pt idx="5">
                  <c:v>0.82</c:v>
                </c:pt>
                <c:pt idx="6">
                  <c:v>0.85</c:v>
                </c:pt>
                <c:pt idx="7">
                  <c:v>0.84</c:v>
                </c:pt>
                <c:pt idx="8">
                  <c:v>0.95</c:v>
                </c:pt>
                <c:pt idx="9">
                  <c:v>1.08</c:v>
                </c:pt>
                <c:pt idx="10">
                  <c:v>1.24</c:v>
                </c:pt>
                <c:pt idx="11">
                  <c:v>1.24</c:v>
                </c:pt>
                <c:pt idx="12">
                  <c:v>1.42</c:v>
                </c:pt>
                <c:pt idx="13">
                  <c:v>1.39</c:v>
                </c:pt>
              </c:numCache>
            </c:numRef>
          </c:val>
        </c:ser>
        <c:ser>
          <c:idx val="3"/>
          <c:order val="3"/>
          <c:tx>
            <c:strRef>
              <c:f>'09_10'!$A$26</c:f>
              <c:strCache>
                <c:ptCount val="1"/>
                <c:pt idx="0">
                  <c:v>Serbia</c:v>
                </c:pt>
              </c:strCache>
            </c:strRef>
          </c:tx>
          <c:spPr>
            <a:solidFill>
              <a:srgbClr val="FEBDA0"/>
            </a:solidFill>
          </c:spPr>
          <c:invertIfNegative val="0"/>
          <c:cat>
            <c:numRef>
              <c:f>'09_10'!$B$22:$O$22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'09_10'!$B$26:$O$26</c:f>
              <c:numCache>
                <c:formatCode>General</c:formatCode>
                <c:ptCount val="14"/>
                <c:pt idx="0">
                  <c:v>0.67</c:v>
                </c:pt>
                <c:pt idx="1">
                  <c:v>0.66</c:v>
                </c:pt>
                <c:pt idx="2">
                  <c:v>0.82</c:v>
                </c:pt>
                <c:pt idx="3">
                  <c:v>0.66</c:v>
                </c:pt>
                <c:pt idx="4">
                  <c:v>0.69</c:v>
                </c:pt>
                <c:pt idx="5">
                  <c:v>0.78</c:v>
                </c:pt>
                <c:pt idx="6">
                  <c:v>0.81</c:v>
                </c:pt>
                <c:pt idx="7">
                  <c:v>0.84</c:v>
                </c:pt>
                <c:pt idx="8">
                  <c:v>0.88</c:v>
                </c:pt>
                <c:pt idx="9">
                  <c:v>0.85</c:v>
                </c:pt>
                <c:pt idx="10">
                  <c:v>0.86</c:v>
                </c:pt>
                <c:pt idx="11">
                  <c:v>0.95</c:v>
                </c:pt>
                <c:pt idx="12">
                  <c:v>0.92</c:v>
                </c:pt>
                <c:pt idx="13">
                  <c:v>0.88</c:v>
                </c:pt>
              </c:numCache>
            </c:numRef>
          </c:val>
        </c:ser>
        <c:dLbls>
          <c:showLegendKey val="0"/>
          <c:showVal val="0"/>
          <c:showCatName val="0"/>
          <c:showSerName val="0"/>
          <c:showPercent val="0"/>
          <c:showBubbleSize val="0"/>
        </c:dLbls>
        <c:gapWidth val="150"/>
        <c:axId val="190418304"/>
        <c:axId val="190420096"/>
      </c:barChart>
      <c:catAx>
        <c:axId val="190418304"/>
        <c:scaling>
          <c:orientation val="minMax"/>
        </c:scaling>
        <c:delete val="0"/>
        <c:axPos val="b"/>
        <c:numFmt formatCode="General" sourceLinked="1"/>
        <c:majorTickMark val="out"/>
        <c:minorTickMark val="none"/>
        <c:tickLblPos val="nextTo"/>
        <c:crossAx val="190420096"/>
        <c:crosses val="autoZero"/>
        <c:auto val="1"/>
        <c:lblAlgn val="ctr"/>
        <c:lblOffset val="100"/>
        <c:noMultiLvlLbl val="0"/>
      </c:catAx>
      <c:valAx>
        <c:axId val="19042009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90418304"/>
        <c:crosses val="autoZero"/>
        <c:crossBetween val="between"/>
      </c:valAx>
    </c:plotArea>
    <c:legend>
      <c:legendPos val="b"/>
      <c:layout/>
      <c:overlay val="0"/>
    </c:legend>
    <c:plotVisOnly val="1"/>
    <c:dispBlanksAs val="gap"/>
    <c:showDLblsOverMax val="0"/>
  </c:chart>
  <c:spPr>
    <a:ln>
      <a:solidFill>
        <a:srgbClr val="FD6925"/>
      </a:solidFill>
      <a:prstDash val="solid"/>
    </a:ln>
  </c:sp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Gross domestic expenditure on R&amp;D by sector, 2010-2023 (Percentage of gross domestic product (GDP))</a:t>
            </a:r>
            <a:endParaRPr lang="en-US" sz="1200" b="0"/>
          </a:p>
          <a:p>
            <a:pPr>
              <a:defRPr sz="1400">
                <a:latin typeface="Calibri"/>
                <a:ea typeface="Calibri"/>
                <a:cs typeface="Calibri"/>
              </a:defRPr>
            </a:pPr>
            <a:r>
              <a:rPr lang="en-US" sz="1200" b="0"/>
              <a:t>SDG ind 09_10: freq=Annual, sectperf=Business enterprise sector</a:t>
            </a:r>
          </a:p>
        </c:rich>
      </c:tx>
      <c:layout/>
      <c:overlay val="0"/>
    </c:title>
    <c:autoTitleDeleted val="0"/>
    <c:plotArea>
      <c:layout/>
      <c:barChart>
        <c:barDir val="col"/>
        <c:grouping val="clustered"/>
        <c:varyColors val="0"/>
        <c:ser>
          <c:idx val="0"/>
          <c:order val="0"/>
          <c:tx>
            <c:strRef>
              <c:f>'09_10'!$A$34</c:f>
              <c:strCache>
                <c:ptCount val="1"/>
                <c:pt idx="0">
                  <c:v>European Union - 27 countries (from 2020)</c:v>
                </c:pt>
              </c:strCache>
            </c:strRef>
          </c:tx>
          <c:spPr>
            <a:solidFill>
              <a:srgbClr val="FD6925"/>
            </a:solidFill>
          </c:spPr>
          <c:invertIfNegative val="0"/>
          <c:cat>
            <c:numRef>
              <c:f>'09_10'!$B$33:$O$33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'09_10'!$B$34:$O$34</c:f>
              <c:numCache>
                <c:formatCode>General</c:formatCode>
                <c:ptCount val="14"/>
                <c:pt idx="0">
                  <c:v>1.21</c:v>
                </c:pt>
                <c:pt idx="1">
                  <c:v>1.26</c:v>
                </c:pt>
                <c:pt idx="2">
                  <c:v>1.31</c:v>
                </c:pt>
                <c:pt idx="3">
                  <c:v>1.33</c:v>
                </c:pt>
                <c:pt idx="4">
                  <c:v>1.34</c:v>
                </c:pt>
                <c:pt idx="5">
                  <c:v>1.36</c:v>
                </c:pt>
                <c:pt idx="6">
                  <c:v>1.38</c:v>
                </c:pt>
                <c:pt idx="7">
                  <c:v>1.42</c:v>
                </c:pt>
                <c:pt idx="8">
                  <c:v>1.44</c:v>
                </c:pt>
                <c:pt idx="9">
                  <c:v>1.47</c:v>
                </c:pt>
                <c:pt idx="10">
                  <c:v>1.5</c:v>
                </c:pt>
                <c:pt idx="11">
                  <c:v>1.48</c:v>
                </c:pt>
                <c:pt idx="12">
                  <c:v>1.47</c:v>
                </c:pt>
                <c:pt idx="13">
                  <c:v>1.47</c:v>
                </c:pt>
              </c:numCache>
            </c:numRef>
          </c:val>
        </c:ser>
        <c:ser>
          <c:idx val="1"/>
          <c:order val="1"/>
          <c:tx>
            <c:strRef>
              <c:f>'09_10'!$A$35</c:f>
              <c:strCache>
                <c:ptCount val="1"/>
                <c:pt idx="0">
                  <c:v>Denmark</c:v>
                </c:pt>
              </c:strCache>
            </c:strRef>
          </c:tx>
          <c:spPr>
            <a:solidFill>
              <a:srgbClr val="FD8C59"/>
            </a:solidFill>
          </c:spPr>
          <c:invertIfNegative val="0"/>
          <c:cat>
            <c:numRef>
              <c:f>'09_10'!$B$33:$O$33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'09_10'!$B$35:$O$35</c:f>
              <c:numCache>
                <c:formatCode>General</c:formatCode>
                <c:ptCount val="14"/>
                <c:pt idx="0">
                  <c:v>1.95</c:v>
                </c:pt>
                <c:pt idx="1">
                  <c:v>1.96</c:v>
                </c:pt>
                <c:pt idx="2">
                  <c:v>1.96</c:v>
                </c:pt>
                <c:pt idx="3">
                  <c:v>1.88</c:v>
                </c:pt>
                <c:pt idx="4">
                  <c:v>1.86</c:v>
                </c:pt>
                <c:pt idx="5">
                  <c:v>1.94</c:v>
                </c:pt>
                <c:pt idx="6">
                  <c:v>2.02</c:v>
                </c:pt>
                <c:pt idx="7">
                  <c:v>1.86</c:v>
                </c:pt>
                <c:pt idx="8">
                  <c:v>1.88</c:v>
                </c:pt>
                <c:pt idx="9">
                  <c:v>1.85</c:v>
                </c:pt>
                <c:pt idx="10">
                  <c:v>1.83</c:v>
                </c:pt>
                <c:pt idx="11">
                  <c:v>1.7</c:v>
                </c:pt>
                <c:pt idx="12">
                  <c:v>1.76</c:v>
                </c:pt>
                <c:pt idx="13">
                  <c:v>1.83</c:v>
                </c:pt>
              </c:numCache>
            </c:numRef>
          </c:val>
        </c:ser>
        <c:ser>
          <c:idx val="2"/>
          <c:order val="2"/>
          <c:tx>
            <c:strRef>
              <c:f>'09_10'!$A$36</c:f>
              <c:strCache>
                <c:ptCount val="1"/>
                <c:pt idx="0">
                  <c:v>Croatia</c:v>
                </c:pt>
              </c:strCache>
            </c:strRef>
          </c:tx>
          <c:spPr>
            <a:solidFill>
              <a:srgbClr val="FEA882"/>
            </a:solidFill>
          </c:spPr>
          <c:invertIfNegative val="0"/>
          <c:cat>
            <c:numRef>
              <c:f>'09_10'!$B$33:$O$33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'09_10'!$B$36:$O$36</c:f>
              <c:numCache>
                <c:formatCode>General</c:formatCode>
                <c:ptCount val="14"/>
                <c:pt idx="0">
                  <c:v>0.32</c:v>
                </c:pt>
                <c:pt idx="1">
                  <c:v>0.33</c:v>
                </c:pt>
                <c:pt idx="2">
                  <c:v>0.34</c:v>
                </c:pt>
                <c:pt idx="3">
                  <c:v>0.4</c:v>
                </c:pt>
                <c:pt idx="4">
                  <c:v>0.37</c:v>
                </c:pt>
                <c:pt idx="5">
                  <c:v>0.42</c:v>
                </c:pt>
                <c:pt idx="6">
                  <c:v>0.39</c:v>
                </c:pt>
                <c:pt idx="7">
                  <c:v>0.41</c:v>
                </c:pt>
                <c:pt idx="8">
                  <c:v>0.45</c:v>
                </c:pt>
                <c:pt idx="9">
                  <c:v>0.53</c:v>
                </c:pt>
                <c:pt idx="10">
                  <c:v>0.59</c:v>
                </c:pt>
                <c:pt idx="11">
                  <c:v>0.57999999999999996</c:v>
                </c:pt>
                <c:pt idx="12">
                  <c:v>0.77</c:v>
                </c:pt>
                <c:pt idx="13">
                  <c:v>0.76</c:v>
                </c:pt>
              </c:numCache>
            </c:numRef>
          </c:val>
        </c:ser>
        <c:ser>
          <c:idx val="3"/>
          <c:order val="3"/>
          <c:tx>
            <c:strRef>
              <c:f>'09_10'!$A$37</c:f>
              <c:strCache>
                <c:ptCount val="1"/>
                <c:pt idx="0">
                  <c:v>Serbia</c:v>
                </c:pt>
              </c:strCache>
            </c:strRef>
          </c:tx>
          <c:spPr>
            <a:solidFill>
              <a:srgbClr val="FEBDA0"/>
            </a:solidFill>
          </c:spPr>
          <c:invertIfNegative val="0"/>
          <c:cat>
            <c:numRef>
              <c:f>'09_10'!$B$33:$O$33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'09_10'!$B$37:$O$37</c:f>
              <c:numCache>
                <c:formatCode>General</c:formatCode>
                <c:ptCount val="14"/>
                <c:pt idx="0">
                  <c:v>0.08</c:v>
                </c:pt>
                <c:pt idx="1">
                  <c:v>0.06</c:v>
                </c:pt>
                <c:pt idx="2">
                  <c:v>0.2</c:v>
                </c:pt>
                <c:pt idx="3">
                  <c:v>0.09</c:v>
                </c:pt>
                <c:pt idx="4">
                  <c:v>0.21</c:v>
                </c:pt>
                <c:pt idx="5">
                  <c:v>0.25</c:v>
                </c:pt>
                <c:pt idx="6">
                  <c:v>0.3</c:v>
                </c:pt>
                <c:pt idx="7">
                  <c:v>0.31</c:v>
                </c:pt>
                <c:pt idx="8">
                  <c:v>0.34</c:v>
                </c:pt>
                <c:pt idx="9">
                  <c:v>0.34</c:v>
                </c:pt>
                <c:pt idx="10">
                  <c:v>0.34</c:v>
                </c:pt>
                <c:pt idx="11">
                  <c:v>0.43</c:v>
                </c:pt>
                <c:pt idx="12">
                  <c:v>0.4</c:v>
                </c:pt>
                <c:pt idx="13">
                  <c:v>0.38</c:v>
                </c:pt>
              </c:numCache>
            </c:numRef>
          </c:val>
        </c:ser>
        <c:dLbls>
          <c:showLegendKey val="0"/>
          <c:showVal val="0"/>
          <c:showCatName val="0"/>
          <c:showSerName val="0"/>
          <c:showPercent val="0"/>
          <c:showBubbleSize val="0"/>
        </c:dLbls>
        <c:gapWidth val="150"/>
        <c:axId val="191200256"/>
        <c:axId val="191210240"/>
      </c:barChart>
      <c:catAx>
        <c:axId val="191200256"/>
        <c:scaling>
          <c:orientation val="minMax"/>
        </c:scaling>
        <c:delete val="0"/>
        <c:axPos val="b"/>
        <c:numFmt formatCode="General" sourceLinked="1"/>
        <c:majorTickMark val="out"/>
        <c:minorTickMark val="none"/>
        <c:tickLblPos val="nextTo"/>
        <c:crossAx val="191210240"/>
        <c:crosses val="autoZero"/>
        <c:auto val="1"/>
        <c:lblAlgn val="ctr"/>
        <c:lblOffset val="100"/>
        <c:noMultiLvlLbl val="0"/>
      </c:catAx>
      <c:valAx>
        <c:axId val="19121024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91200256"/>
        <c:crosses val="autoZero"/>
        <c:crossBetween val="between"/>
      </c:valAx>
    </c:plotArea>
    <c:legend>
      <c:legendPos val="b"/>
      <c:layout/>
      <c:overlay val="0"/>
    </c:legend>
    <c:plotVisOnly val="1"/>
    <c:dispBlanksAs val="gap"/>
    <c:showDLblsOverMax val="0"/>
  </c:chart>
  <c:spPr>
    <a:ln>
      <a:solidFill>
        <a:srgbClr val="FD6925"/>
      </a:solidFill>
      <a:prstDash val="solid"/>
    </a:ln>
  </c:sp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Gross domestic expenditure on R&amp;D by sector, 2010-2023 (Percentage of gross domestic product (GDP))</a:t>
            </a:r>
            <a:endParaRPr sz="1200" b="0"/>
          </a:p>
          <a:p>
            <a:pPr>
              <a:defRPr sz="1400">
                <a:latin typeface="Calibri"/>
                <a:ea typeface="Calibri"/>
                <a:cs typeface="Calibri"/>
              </a:defRPr>
            </a:pPr>
            <a:r>
              <a:rPr sz="1200" b="0"/>
              <a:t>SDG ind 09_10: freq=Annual, sectperf=Government sector</a:t>
            </a:r>
          </a:p>
        </c:rich>
      </c:tx>
      <c:overlay val="0"/>
    </c:title>
    <c:autoTitleDeleted val="0"/>
    <c:plotArea>
      <c:layout/>
      <c:barChart>
        <c:barDir val="col"/>
        <c:grouping val="clustered"/>
        <c:varyColors val="0"/>
        <c:ser>
          <c:idx val="0"/>
          <c:order val="0"/>
          <c:tx>
            <c:strRef>
              <c:f>'09_10'!$A$45</c:f>
              <c:strCache>
                <c:ptCount val="1"/>
                <c:pt idx="0">
                  <c:v>European Union - 27 countries (from 2020)</c:v>
                </c:pt>
              </c:strCache>
            </c:strRef>
          </c:tx>
          <c:spPr>
            <a:solidFill>
              <a:srgbClr val="FD6925"/>
            </a:solidFill>
          </c:spPr>
          <c:invertIfNegative val="0"/>
          <c:cat>
            <c:numRef>
              <c:f>'09_10'!$B$44:$O$44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'09_10'!$B$45:$O$45</c:f>
              <c:numCache>
                <c:formatCode>General</c:formatCode>
                <c:ptCount val="14"/>
                <c:pt idx="0">
                  <c:v>0.26</c:v>
                </c:pt>
                <c:pt idx="1">
                  <c:v>0.26</c:v>
                </c:pt>
                <c:pt idx="2">
                  <c:v>0.27</c:v>
                </c:pt>
                <c:pt idx="3">
                  <c:v>0.26</c:v>
                </c:pt>
                <c:pt idx="4">
                  <c:v>0.26</c:v>
                </c:pt>
                <c:pt idx="5">
                  <c:v>0.26</c:v>
                </c:pt>
                <c:pt idx="6">
                  <c:v>0.24</c:v>
                </c:pt>
                <c:pt idx="7">
                  <c:v>0.24</c:v>
                </c:pt>
                <c:pt idx="8">
                  <c:v>0.25</c:v>
                </c:pt>
                <c:pt idx="9">
                  <c:v>0.25</c:v>
                </c:pt>
                <c:pt idx="10">
                  <c:v>0.27</c:v>
                </c:pt>
                <c:pt idx="11">
                  <c:v>0.26</c:v>
                </c:pt>
                <c:pt idx="12">
                  <c:v>0.24</c:v>
                </c:pt>
                <c:pt idx="13">
                  <c:v>0.24</c:v>
                </c:pt>
              </c:numCache>
            </c:numRef>
          </c:val>
        </c:ser>
        <c:ser>
          <c:idx val="1"/>
          <c:order val="1"/>
          <c:tx>
            <c:strRef>
              <c:f>'09_10'!$A$46</c:f>
              <c:strCache>
                <c:ptCount val="1"/>
                <c:pt idx="0">
                  <c:v>Denmark</c:v>
                </c:pt>
              </c:strCache>
            </c:strRef>
          </c:tx>
          <c:spPr>
            <a:solidFill>
              <a:srgbClr val="FD8C59"/>
            </a:solidFill>
          </c:spPr>
          <c:invertIfNegative val="0"/>
          <c:cat>
            <c:numRef>
              <c:f>'09_10'!$B$44:$O$44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'09_10'!$B$46:$O$46</c:f>
              <c:numCache>
                <c:formatCode>General</c:formatCode>
                <c:ptCount val="14"/>
                <c:pt idx="0">
                  <c:v>0.06</c:v>
                </c:pt>
                <c:pt idx="1">
                  <c:v>0.06</c:v>
                </c:pt>
                <c:pt idx="2">
                  <c:v>7.0000000000000007E-2</c:v>
                </c:pt>
                <c:pt idx="3">
                  <c:v>7.0000000000000007E-2</c:v>
                </c:pt>
                <c:pt idx="4">
                  <c:v>7.0000000000000007E-2</c:v>
                </c:pt>
                <c:pt idx="5">
                  <c:v>7.0000000000000007E-2</c:v>
                </c:pt>
                <c:pt idx="6">
                  <c:v>7.0000000000000007E-2</c:v>
                </c:pt>
                <c:pt idx="7">
                  <c:v>0.09</c:v>
                </c:pt>
                <c:pt idx="8">
                  <c:v>0.09</c:v>
                </c:pt>
                <c:pt idx="9">
                  <c:v>0.09</c:v>
                </c:pt>
                <c:pt idx="10">
                  <c:v>0.1</c:v>
                </c:pt>
                <c:pt idx="11">
                  <c:v>0.09</c:v>
                </c:pt>
                <c:pt idx="12">
                  <c:v>0.09</c:v>
                </c:pt>
                <c:pt idx="13">
                  <c:v>0.09</c:v>
                </c:pt>
              </c:numCache>
            </c:numRef>
          </c:val>
        </c:ser>
        <c:ser>
          <c:idx val="2"/>
          <c:order val="2"/>
          <c:tx>
            <c:strRef>
              <c:f>'09_10'!$A$47</c:f>
              <c:strCache>
                <c:ptCount val="1"/>
                <c:pt idx="0">
                  <c:v>Croatia</c:v>
                </c:pt>
              </c:strCache>
            </c:strRef>
          </c:tx>
          <c:spPr>
            <a:solidFill>
              <a:srgbClr val="FEA882"/>
            </a:solidFill>
          </c:spPr>
          <c:invertIfNegative val="0"/>
          <c:cat>
            <c:numRef>
              <c:f>'09_10'!$B$44:$O$44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'09_10'!$B$47:$O$47</c:f>
              <c:numCache>
                <c:formatCode>General</c:formatCode>
                <c:ptCount val="14"/>
                <c:pt idx="0">
                  <c:v>0.2</c:v>
                </c:pt>
                <c:pt idx="1">
                  <c:v>0.2</c:v>
                </c:pt>
                <c:pt idx="2">
                  <c:v>0.2</c:v>
                </c:pt>
                <c:pt idx="3">
                  <c:v>0.2</c:v>
                </c:pt>
                <c:pt idx="4">
                  <c:v>0.2</c:v>
                </c:pt>
                <c:pt idx="5">
                  <c:v>0.2</c:v>
                </c:pt>
                <c:pt idx="6">
                  <c:v>0.18</c:v>
                </c:pt>
                <c:pt idx="7">
                  <c:v>0.19</c:v>
                </c:pt>
                <c:pt idx="8">
                  <c:v>0.19</c:v>
                </c:pt>
                <c:pt idx="9">
                  <c:v>0.2</c:v>
                </c:pt>
                <c:pt idx="10">
                  <c:v>0.25</c:v>
                </c:pt>
                <c:pt idx="11">
                  <c:v>0.26</c:v>
                </c:pt>
                <c:pt idx="12">
                  <c:v>0.25</c:v>
                </c:pt>
                <c:pt idx="13">
                  <c:v>0.24</c:v>
                </c:pt>
              </c:numCache>
            </c:numRef>
          </c:val>
        </c:ser>
        <c:ser>
          <c:idx val="3"/>
          <c:order val="3"/>
          <c:tx>
            <c:strRef>
              <c:f>'09_10'!$A$48</c:f>
              <c:strCache>
                <c:ptCount val="1"/>
                <c:pt idx="0">
                  <c:v>Serbia</c:v>
                </c:pt>
              </c:strCache>
            </c:strRef>
          </c:tx>
          <c:spPr>
            <a:solidFill>
              <a:srgbClr val="FEBDA0"/>
            </a:solidFill>
          </c:spPr>
          <c:invertIfNegative val="0"/>
          <c:cat>
            <c:numRef>
              <c:f>'09_10'!$B$44:$O$44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'09_10'!$B$48:$O$48</c:f>
              <c:numCache>
                <c:formatCode>General</c:formatCode>
                <c:ptCount val="14"/>
                <c:pt idx="0">
                  <c:v>0.25</c:v>
                </c:pt>
                <c:pt idx="1">
                  <c:v>0.22</c:v>
                </c:pt>
                <c:pt idx="2">
                  <c:v>0.24</c:v>
                </c:pt>
                <c:pt idx="3">
                  <c:v>0.22</c:v>
                </c:pt>
                <c:pt idx="4">
                  <c:v>0.17</c:v>
                </c:pt>
                <c:pt idx="5">
                  <c:v>0.21</c:v>
                </c:pt>
                <c:pt idx="6">
                  <c:v>0.21</c:v>
                </c:pt>
                <c:pt idx="7">
                  <c:v>0.23</c:v>
                </c:pt>
                <c:pt idx="8">
                  <c:v>0.25</c:v>
                </c:pt>
                <c:pt idx="9">
                  <c:v>0.22</c:v>
                </c:pt>
                <c:pt idx="10">
                  <c:v>0.25</c:v>
                </c:pt>
                <c:pt idx="11">
                  <c:v>0.25</c:v>
                </c:pt>
                <c:pt idx="12">
                  <c:v>0.24</c:v>
                </c:pt>
                <c:pt idx="13">
                  <c:v>0.23</c:v>
                </c:pt>
              </c:numCache>
            </c:numRef>
          </c:val>
        </c:ser>
        <c:dLbls>
          <c:showLegendKey val="0"/>
          <c:showVal val="0"/>
          <c:showCatName val="0"/>
          <c:showSerName val="0"/>
          <c:showPercent val="0"/>
          <c:showBubbleSize val="0"/>
        </c:dLbls>
        <c:gapWidth val="150"/>
        <c:axId val="189848576"/>
        <c:axId val="189863424"/>
      </c:barChart>
      <c:catAx>
        <c:axId val="189848576"/>
        <c:scaling>
          <c:orientation val="minMax"/>
        </c:scaling>
        <c:delete val="0"/>
        <c:axPos val="b"/>
        <c:numFmt formatCode="General" sourceLinked="1"/>
        <c:majorTickMark val="out"/>
        <c:minorTickMark val="none"/>
        <c:tickLblPos val="nextTo"/>
        <c:crossAx val="189863424"/>
        <c:crosses val="autoZero"/>
        <c:auto val="1"/>
        <c:lblAlgn val="ctr"/>
        <c:lblOffset val="100"/>
        <c:noMultiLvlLbl val="0"/>
      </c:catAx>
      <c:valAx>
        <c:axId val="18986342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89848576"/>
        <c:crosses val="autoZero"/>
        <c:crossBetween val="between"/>
      </c:valAx>
    </c:plotArea>
    <c:legend>
      <c:legendPos val="b"/>
      <c:overlay val="0"/>
    </c:legend>
    <c:plotVisOnly val="1"/>
    <c:dispBlanksAs val="gap"/>
    <c:showDLblsOverMax val="0"/>
  </c:chart>
  <c:spPr>
    <a:ln>
      <a:solidFill>
        <a:srgbClr val="FD6925"/>
      </a:solidFill>
      <a:prstDash val="solid"/>
    </a:ln>
  </c:sp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Gross domestic expenditure on R&amp;D by sector, 2010-2023 (Percentage of gross domestic product (GDP))</a:t>
            </a:r>
            <a:endParaRPr sz="1200" b="0"/>
          </a:p>
          <a:p>
            <a:pPr>
              <a:defRPr sz="1400">
                <a:latin typeface="Calibri"/>
                <a:ea typeface="Calibri"/>
                <a:cs typeface="Calibri"/>
              </a:defRPr>
            </a:pPr>
            <a:r>
              <a:rPr sz="1200" b="0"/>
              <a:t>SDG ind 09_10: freq=Annual, sectperf=Higher education sector</a:t>
            </a:r>
          </a:p>
        </c:rich>
      </c:tx>
      <c:overlay val="0"/>
    </c:title>
    <c:autoTitleDeleted val="0"/>
    <c:plotArea>
      <c:layout/>
      <c:barChart>
        <c:barDir val="col"/>
        <c:grouping val="clustered"/>
        <c:varyColors val="0"/>
        <c:ser>
          <c:idx val="0"/>
          <c:order val="0"/>
          <c:tx>
            <c:strRef>
              <c:f>'09_10'!$A$56</c:f>
              <c:strCache>
                <c:ptCount val="1"/>
                <c:pt idx="0">
                  <c:v>European Union - 27 countries (from 2020)</c:v>
                </c:pt>
              </c:strCache>
            </c:strRef>
          </c:tx>
          <c:spPr>
            <a:solidFill>
              <a:srgbClr val="FD6925"/>
            </a:solidFill>
          </c:spPr>
          <c:invertIfNegative val="0"/>
          <c:cat>
            <c:numRef>
              <c:f>'09_10'!$B$55:$O$55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'09_10'!$B$56:$O$56</c:f>
              <c:numCache>
                <c:formatCode>General</c:formatCode>
                <c:ptCount val="14"/>
                <c:pt idx="0">
                  <c:v>0.47</c:v>
                </c:pt>
                <c:pt idx="1">
                  <c:v>0.46</c:v>
                </c:pt>
                <c:pt idx="2">
                  <c:v>0.47</c:v>
                </c:pt>
                <c:pt idx="3">
                  <c:v>0.48</c:v>
                </c:pt>
                <c:pt idx="4">
                  <c:v>0.48</c:v>
                </c:pt>
                <c:pt idx="5">
                  <c:v>0.47</c:v>
                </c:pt>
                <c:pt idx="6">
                  <c:v>0.47</c:v>
                </c:pt>
                <c:pt idx="7">
                  <c:v>0.46</c:v>
                </c:pt>
                <c:pt idx="8">
                  <c:v>0.47</c:v>
                </c:pt>
                <c:pt idx="9">
                  <c:v>0.47</c:v>
                </c:pt>
                <c:pt idx="10">
                  <c:v>0.5</c:v>
                </c:pt>
                <c:pt idx="11">
                  <c:v>0.49</c:v>
                </c:pt>
                <c:pt idx="12">
                  <c:v>0.48</c:v>
                </c:pt>
                <c:pt idx="13">
                  <c:v>0.48</c:v>
                </c:pt>
              </c:numCache>
            </c:numRef>
          </c:val>
        </c:ser>
        <c:ser>
          <c:idx val="1"/>
          <c:order val="1"/>
          <c:tx>
            <c:strRef>
              <c:f>'09_10'!$A$57</c:f>
              <c:strCache>
                <c:ptCount val="1"/>
                <c:pt idx="0">
                  <c:v>Denmark</c:v>
                </c:pt>
              </c:strCache>
            </c:strRef>
          </c:tx>
          <c:spPr>
            <a:solidFill>
              <a:srgbClr val="FD8C59"/>
            </a:solidFill>
          </c:spPr>
          <c:invertIfNegative val="0"/>
          <c:cat>
            <c:numRef>
              <c:f>'09_10'!$B$55:$O$55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'09_10'!$B$57:$O$57</c:f>
              <c:numCache>
                <c:formatCode>General</c:formatCode>
                <c:ptCount val="14"/>
                <c:pt idx="0">
                  <c:v>0.88</c:v>
                </c:pt>
                <c:pt idx="1">
                  <c:v>0.91</c:v>
                </c:pt>
                <c:pt idx="2">
                  <c:v>0.94</c:v>
                </c:pt>
                <c:pt idx="3">
                  <c:v>1</c:v>
                </c:pt>
                <c:pt idx="4">
                  <c:v>0.98</c:v>
                </c:pt>
                <c:pt idx="5">
                  <c:v>1.04</c:v>
                </c:pt>
                <c:pt idx="6">
                  <c:v>1</c:v>
                </c:pt>
                <c:pt idx="7">
                  <c:v>0.98</c:v>
                </c:pt>
                <c:pt idx="8">
                  <c:v>1</c:v>
                </c:pt>
                <c:pt idx="9">
                  <c:v>1.01</c:v>
                </c:pt>
                <c:pt idx="10">
                  <c:v>1.03</c:v>
                </c:pt>
                <c:pt idx="11">
                  <c:v>0.94</c:v>
                </c:pt>
                <c:pt idx="12">
                  <c:v>1.01</c:v>
                </c:pt>
                <c:pt idx="13">
                  <c:v>1.06</c:v>
                </c:pt>
              </c:numCache>
            </c:numRef>
          </c:val>
        </c:ser>
        <c:ser>
          <c:idx val="2"/>
          <c:order val="2"/>
          <c:tx>
            <c:strRef>
              <c:f>'09_10'!$A$58</c:f>
              <c:strCache>
                <c:ptCount val="1"/>
                <c:pt idx="0">
                  <c:v>Croatia</c:v>
                </c:pt>
              </c:strCache>
            </c:strRef>
          </c:tx>
          <c:spPr>
            <a:solidFill>
              <a:srgbClr val="FEA882"/>
            </a:solidFill>
          </c:spPr>
          <c:invertIfNegative val="0"/>
          <c:cat>
            <c:numRef>
              <c:f>'09_10'!$B$55:$O$55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'09_10'!$B$58:$O$58</c:f>
              <c:numCache>
                <c:formatCode>General</c:formatCode>
                <c:ptCount val="14"/>
                <c:pt idx="0">
                  <c:v>0.21</c:v>
                </c:pt>
                <c:pt idx="1">
                  <c:v>0.2</c:v>
                </c:pt>
                <c:pt idx="2">
                  <c:v>0.2</c:v>
                </c:pt>
                <c:pt idx="3">
                  <c:v>0.19</c:v>
                </c:pt>
                <c:pt idx="4">
                  <c:v>0.2</c:v>
                </c:pt>
                <c:pt idx="5">
                  <c:v>0.2</c:v>
                </c:pt>
                <c:pt idx="6">
                  <c:v>0.28000000000000003</c:v>
                </c:pt>
                <c:pt idx="7">
                  <c:v>0.25</c:v>
                </c:pt>
                <c:pt idx="8">
                  <c:v>0.3</c:v>
                </c:pt>
                <c:pt idx="9">
                  <c:v>0.35</c:v>
                </c:pt>
                <c:pt idx="10">
                  <c:v>0.4</c:v>
                </c:pt>
                <c:pt idx="11">
                  <c:v>0.4</c:v>
                </c:pt>
                <c:pt idx="12">
                  <c:v>0.4</c:v>
                </c:pt>
                <c:pt idx="13">
                  <c:v>0.39</c:v>
                </c:pt>
              </c:numCache>
            </c:numRef>
          </c:val>
        </c:ser>
        <c:ser>
          <c:idx val="3"/>
          <c:order val="3"/>
          <c:tx>
            <c:strRef>
              <c:f>'09_10'!$A$59</c:f>
              <c:strCache>
                <c:ptCount val="1"/>
                <c:pt idx="0">
                  <c:v>Serbia</c:v>
                </c:pt>
              </c:strCache>
            </c:strRef>
          </c:tx>
          <c:spPr>
            <a:solidFill>
              <a:srgbClr val="FEBDA0"/>
            </a:solidFill>
          </c:spPr>
          <c:invertIfNegative val="0"/>
          <c:cat>
            <c:numRef>
              <c:f>'09_10'!$B$55:$O$55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'09_10'!$B$59:$O$59</c:f>
              <c:numCache>
                <c:formatCode>General</c:formatCode>
                <c:ptCount val="14"/>
                <c:pt idx="0">
                  <c:v>0.35</c:v>
                </c:pt>
                <c:pt idx="1">
                  <c:v>0.37</c:v>
                </c:pt>
                <c:pt idx="2">
                  <c:v>0.38</c:v>
                </c:pt>
                <c:pt idx="3">
                  <c:v>0.35</c:v>
                </c:pt>
                <c:pt idx="4">
                  <c:v>0.32</c:v>
                </c:pt>
                <c:pt idx="5">
                  <c:v>0.32</c:v>
                </c:pt>
                <c:pt idx="6">
                  <c:v>0.28999999999999998</c:v>
                </c:pt>
                <c:pt idx="7">
                  <c:v>0.3</c:v>
                </c:pt>
                <c:pt idx="8">
                  <c:v>0.28999999999999998</c:v>
                </c:pt>
                <c:pt idx="9">
                  <c:v>0.28999999999999998</c:v>
                </c:pt>
                <c:pt idx="10">
                  <c:v>0.27</c:v>
                </c:pt>
                <c:pt idx="11">
                  <c:v>0.27</c:v>
                </c:pt>
                <c:pt idx="12">
                  <c:v>0.28000000000000003</c:v>
                </c:pt>
                <c:pt idx="13">
                  <c:v>0.26</c:v>
                </c:pt>
              </c:numCache>
            </c:numRef>
          </c:val>
        </c:ser>
        <c:dLbls>
          <c:showLegendKey val="0"/>
          <c:showVal val="0"/>
          <c:showCatName val="0"/>
          <c:showSerName val="0"/>
          <c:showPercent val="0"/>
          <c:showBubbleSize val="0"/>
        </c:dLbls>
        <c:gapWidth val="150"/>
        <c:axId val="190153088"/>
        <c:axId val="190154624"/>
      </c:barChart>
      <c:catAx>
        <c:axId val="190153088"/>
        <c:scaling>
          <c:orientation val="minMax"/>
        </c:scaling>
        <c:delete val="0"/>
        <c:axPos val="b"/>
        <c:numFmt formatCode="General" sourceLinked="1"/>
        <c:majorTickMark val="out"/>
        <c:minorTickMark val="none"/>
        <c:tickLblPos val="nextTo"/>
        <c:crossAx val="190154624"/>
        <c:crosses val="autoZero"/>
        <c:auto val="1"/>
        <c:lblAlgn val="ctr"/>
        <c:lblOffset val="100"/>
        <c:noMultiLvlLbl val="0"/>
      </c:catAx>
      <c:valAx>
        <c:axId val="19015462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90153088"/>
        <c:crosses val="autoZero"/>
        <c:crossBetween val="between"/>
      </c:valAx>
    </c:plotArea>
    <c:legend>
      <c:legendPos val="b"/>
      <c:overlay val="0"/>
    </c:legend>
    <c:plotVisOnly val="1"/>
    <c:dispBlanksAs val="gap"/>
    <c:showDLblsOverMax val="0"/>
  </c:chart>
  <c:spPr>
    <a:ln>
      <a:solidFill>
        <a:srgbClr val="FD6925"/>
      </a:solidFill>
      <a:prstDash val="solid"/>
    </a:ln>
  </c:sp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Gross domestic expenditure on R&amp;D by sector, 2010-2023 (Percentage of gross domestic product (GDP))</a:t>
            </a:r>
            <a:endParaRPr sz="1200" b="0"/>
          </a:p>
          <a:p>
            <a:pPr>
              <a:defRPr sz="1400">
                <a:latin typeface="Calibri"/>
                <a:ea typeface="Calibri"/>
                <a:cs typeface="Calibri"/>
              </a:defRPr>
            </a:pPr>
            <a:r>
              <a:rPr sz="1200" b="0"/>
              <a:t>SDG ind 09_10: freq=Annual, sectperf=Private non-profit sector</a:t>
            </a:r>
          </a:p>
        </c:rich>
      </c:tx>
      <c:overlay val="0"/>
    </c:title>
    <c:autoTitleDeleted val="0"/>
    <c:plotArea>
      <c:layout/>
      <c:barChart>
        <c:barDir val="col"/>
        <c:grouping val="clustered"/>
        <c:varyColors val="0"/>
        <c:ser>
          <c:idx val="0"/>
          <c:order val="0"/>
          <c:tx>
            <c:strRef>
              <c:f>'09_10'!$A$67</c:f>
              <c:strCache>
                <c:ptCount val="1"/>
                <c:pt idx="0">
                  <c:v>European Union - 27 countries (from 2020)</c:v>
                </c:pt>
              </c:strCache>
            </c:strRef>
          </c:tx>
          <c:spPr>
            <a:solidFill>
              <a:srgbClr val="FD6925"/>
            </a:solidFill>
          </c:spPr>
          <c:invertIfNegative val="0"/>
          <c:cat>
            <c:numRef>
              <c:f>'09_10'!$B$66:$O$66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'09_10'!$B$67:$O$67</c:f>
              <c:numCache>
                <c:formatCode>General</c:formatCode>
                <c:ptCount val="14"/>
                <c:pt idx="0">
                  <c:v>0.02</c:v>
                </c:pt>
                <c:pt idx="1">
                  <c:v>0.02</c:v>
                </c:pt>
                <c:pt idx="2">
                  <c:v>0.02</c:v>
                </c:pt>
                <c:pt idx="3">
                  <c:v>0.01</c:v>
                </c:pt>
                <c:pt idx="4">
                  <c:v>0.01</c:v>
                </c:pt>
                <c:pt idx="5">
                  <c:v>0.01</c:v>
                </c:pt>
                <c:pt idx="6">
                  <c:v>0.01</c:v>
                </c:pt>
                <c:pt idx="7">
                  <c:v>0.01</c:v>
                </c:pt>
                <c:pt idx="8">
                  <c:v>0.01</c:v>
                </c:pt>
                <c:pt idx="9">
                  <c:v>0.01</c:v>
                </c:pt>
                <c:pt idx="10">
                  <c:v>0.01</c:v>
                </c:pt>
                <c:pt idx="11">
                  <c:v>0.01</c:v>
                </c:pt>
                <c:pt idx="12">
                  <c:v>0.03</c:v>
                </c:pt>
                <c:pt idx="13">
                  <c:v>0.03</c:v>
                </c:pt>
              </c:numCache>
            </c:numRef>
          </c:val>
        </c:ser>
        <c:ser>
          <c:idx val="1"/>
          <c:order val="1"/>
          <c:tx>
            <c:strRef>
              <c:f>'09_10'!$A$68</c:f>
              <c:strCache>
                <c:ptCount val="1"/>
                <c:pt idx="0">
                  <c:v>Denmark</c:v>
                </c:pt>
              </c:strCache>
            </c:strRef>
          </c:tx>
          <c:spPr>
            <a:solidFill>
              <a:srgbClr val="FD8C59"/>
            </a:solidFill>
          </c:spPr>
          <c:invertIfNegative val="0"/>
          <c:cat>
            <c:numRef>
              <c:f>'09_10'!$B$66:$O$66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'09_10'!$B$68:$O$68</c:f>
              <c:numCache>
                <c:formatCode>General</c:formatCode>
                <c:ptCount val="14"/>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numCache>
            </c:numRef>
          </c:val>
        </c:ser>
        <c:ser>
          <c:idx val="2"/>
          <c:order val="2"/>
          <c:tx>
            <c:strRef>
              <c:f>'09_10'!$A$69</c:f>
              <c:strCache>
                <c:ptCount val="1"/>
                <c:pt idx="0">
                  <c:v>Croatia</c:v>
                </c:pt>
              </c:strCache>
            </c:strRef>
          </c:tx>
          <c:spPr>
            <a:solidFill>
              <a:srgbClr val="FEA882"/>
            </a:solidFill>
          </c:spPr>
          <c:invertIfNegative val="0"/>
          <c:cat>
            <c:numRef>
              <c:f>'09_10'!$B$66:$O$66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'09_10'!$B$69:$O$69</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er>
        <c:ser>
          <c:idx val="3"/>
          <c:order val="3"/>
          <c:tx>
            <c:strRef>
              <c:f>'09_10'!$A$70</c:f>
              <c:strCache>
                <c:ptCount val="1"/>
                <c:pt idx="0">
                  <c:v>Serbia</c:v>
                </c:pt>
              </c:strCache>
            </c:strRef>
          </c:tx>
          <c:spPr>
            <a:solidFill>
              <a:srgbClr val="FEBDA0"/>
            </a:solidFill>
          </c:spPr>
          <c:invertIfNegative val="0"/>
          <c:cat>
            <c:numRef>
              <c:f>'09_10'!$B$66:$O$66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'09_10'!$B$70:$O$70</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150"/>
        <c:axId val="190877056"/>
        <c:axId val="190895232"/>
      </c:barChart>
      <c:catAx>
        <c:axId val="190877056"/>
        <c:scaling>
          <c:orientation val="minMax"/>
        </c:scaling>
        <c:delete val="0"/>
        <c:axPos val="b"/>
        <c:numFmt formatCode="General" sourceLinked="1"/>
        <c:majorTickMark val="out"/>
        <c:minorTickMark val="none"/>
        <c:tickLblPos val="nextTo"/>
        <c:crossAx val="190895232"/>
        <c:crosses val="autoZero"/>
        <c:auto val="1"/>
        <c:lblAlgn val="ctr"/>
        <c:lblOffset val="100"/>
        <c:noMultiLvlLbl val="0"/>
      </c:catAx>
      <c:valAx>
        <c:axId val="19089523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90877056"/>
        <c:crosses val="autoZero"/>
        <c:crossBetween val="between"/>
      </c:valAx>
    </c:plotArea>
    <c:legend>
      <c:legendPos val="b"/>
      <c:overlay val="0"/>
    </c:legend>
    <c:plotVisOnly val="1"/>
    <c:dispBlanksAs val="gap"/>
    <c:showDLblsOverMax val="0"/>
  </c:chart>
  <c:spPr>
    <a:ln>
      <a:solidFill>
        <a:srgbClr val="FD6925"/>
      </a:solidFill>
      <a:prstDash val="solid"/>
    </a:ln>
  </c:sp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R&amp;D personnel by sector, 2010-2023 (Percentage of population in the labour force - numerator in full-time equivalent (FTE))</a:t>
            </a:r>
            <a:endParaRPr lang="en-US" sz="1200" b="0"/>
          </a:p>
          <a:p>
            <a:pPr>
              <a:defRPr sz="1400">
                <a:latin typeface="Calibri"/>
                <a:ea typeface="Calibri"/>
                <a:cs typeface="Calibri"/>
              </a:defRPr>
            </a:pPr>
            <a:r>
              <a:rPr lang="en-US" sz="1200" b="0"/>
              <a:t>SDG ind 09_30: freq=Annual, sex=Total, prof_pos=Total, sectperf=All sectors</a:t>
            </a:r>
          </a:p>
        </c:rich>
      </c:tx>
      <c:layout/>
      <c:overlay val="0"/>
    </c:title>
    <c:autoTitleDeleted val="0"/>
    <c:plotArea>
      <c:layout/>
      <c:barChart>
        <c:barDir val="col"/>
        <c:grouping val="clustered"/>
        <c:varyColors val="0"/>
        <c:ser>
          <c:idx val="0"/>
          <c:order val="0"/>
          <c:tx>
            <c:strRef>
              <c:f>'09_30'!$A$23</c:f>
              <c:strCache>
                <c:ptCount val="1"/>
                <c:pt idx="0">
                  <c:v>European Union - 27 countries (from 2020)</c:v>
                </c:pt>
              </c:strCache>
            </c:strRef>
          </c:tx>
          <c:spPr>
            <a:solidFill>
              <a:srgbClr val="FD6925"/>
            </a:solidFill>
          </c:spPr>
          <c:invertIfNegative val="0"/>
          <c:cat>
            <c:numRef>
              <c:f>'09_30'!$B$22:$O$22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'09_30'!$B$23:$O$23</c:f>
              <c:numCache>
                <c:formatCode>General</c:formatCode>
                <c:ptCount val="14"/>
                <c:pt idx="0">
                  <c:v>1.08</c:v>
                </c:pt>
                <c:pt idx="1">
                  <c:v>1.1100000000000001</c:v>
                </c:pt>
                <c:pt idx="2">
                  <c:v>1.1399999999999999</c:v>
                </c:pt>
                <c:pt idx="3">
                  <c:v>1.1499999999999999</c:v>
                </c:pt>
                <c:pt idx="4">
                  <c:v>1.17</c:v>
                </c:pt>
                <c:pt idx="5">
                  <c:v>1.21</c:v>
                </c:pt>
                <c:pt idx="6">
                  <c:v>1.24</c:v>
                </c:pt>
                <c:pt idx="7">
                  <c:v>1.3</c:v>
                </c:pt>
                <c:pt idx="8">
                  <c:v>1.37</c:v>
                </c:pt>
                <c:pt idx="9">
                  <c:v>1.4</c:v>
                </c:pt>
                <c:pt idx="10">
                  <c:v>1.44</c:v>
                </c:pt>
                <c:pt idx="11">
                  <c:v>1.49</c:v>
                </c:pt>
                <c:pt idx="12">
                  <c:v>1.53</c:v>
                </c:pt>
                <c:pt idx="13">
                  <c:v>1.55</c:v>
                </c:pt>
              </c:numCache>
            </c:numRef>
          </c:val>
        </c:ser>
        <c:ser>
          <c:idx val="1"/>
          <c:order val="1"/>
          <c:tx>
            <c:strRef>
              <c:f>'09_30'!$A$24</c:f>
              <c:strCache>
                <c:ptCount val="1"/>
                <c:pt idx="0">
                  <c:v>Denmark</c:v>
                </c:pt>
              </c:strCache>
            </c:strRef>
          </c:tx>
          <c:spPr>
            <a:solidFill>
              <a:srgbClr val="FD8C59"/>
            </a:solidFill>
          </c:spPr>
          <c:invertIfNegative val="0"/>
          <c:cat>
            <c:numRef>
              <c:f>'09_30'!$B$22:$O$22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'09_30'!$B$24:$O$24</c:f>
              <c:numCache>
                <c:formatCode>General</c:formatCode>
                <c:ptCount val="14"/>
                <c:pt idx="0">
                  <c:v>2.0099999999999998</c:v>
                </c:pt>
                <c:pt idx="1">
                  <c:v>2.0499999999999998</c:v>
                </c:pt>
                <c:pt idx="2">
                  <c:v>2.0699999999999998</c:v>
                </c:pt>
                <c:pt idx="3">
                  <c:v>2.09</c:v>
                </c:pt>
                <c:pt idx="4">
                  <c:v>2.1</c:v>
                </c:pt>
                <c:pt idx="5">
                  <c:v>2.15</c:v>
                </c:pt>
                <c:pt idx="6">
                  <c:v>2.21</c:v>
                </c:pt>
                <c:pt idx="7">
                  <c:v>2.1</c:v>
                </c:pt>
                <c:pt idx="8">
                  <c:v>2.0699999999999998</c:v>
                </c:pt>
                <c:pt idx="9">
                  <c:v>2.12</c:v>
                </c:pt>
                <c:pt idx="10">
                  <c:v>2.12</c:v>
                </c:pt>
                <c:pt idx="11">
                  <c:v>2.11</c:v>
                </c:pt>
                <c:pt idx="12">
                  <c:v>2.36</c:v>
                </c:pt>
                <c:pt idx="13">
                  <c:v>2.36</c:v>
                </c:pt>
              </c:numCache>
            </c:numRef>
          </c:val>
        </c:ser>
        <c:ser>
          <c:idx val="2"/>
          <c:order val="2"/>
          <c:tx>
            <c:strRef>
              <c:f>'09_30'!$A$25</c:f>
              <c:strCache>
                <c:ptCount val="1"/>
                <c:pt idx="0">
                  <c:v>Croatia</c:v>
                </c:pt>
              </c:strCache>
            </c:strRef>
          </c:tx>
          <c:spPr>
            <a:solidFill>
              <a:srgbClr val="FEA882"/>
            </a:solidFill>
          </c:spPr>
          <c:invertIfNegative val="0"/>
          <c:cat>
            <c:numRef>
              <c:f>'09_30'!$B$22:$O$22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'09_30'!$B$25:$O$25</c:f>
              <c:numCache>
                <c:formatCode>General</c:formatCode>
                <c:ptCount val="14"/>
                <c:pt idx="0">
                  <c:v>0.57999999999999996</c:v>
                </c:pt>
                <c:pt idx="1">
                  <c:v>0.57999999999999996</c:v>
                </c:pt>
                <c:pt idx="2">
                  <c:v>0.56999999999999995</c:v>
                </c:pt>
                <c:pt idx="3">
                  <c:v>0.57999999999999996</c:v>
                </c:pt>
                <c:pt idx="4">
                  <c:v>0.54</c:v>
                </c:pt>
                <c:pt idx="5">
                  <c:v>0.56999999999999995</c:v>
                </c:pt>
                <c:pt idx="6">
                  <c:v>0.64</c:v>
                </c:pt>
                <c:pt idx="7">
                  <c:v>0.65</c:v>
                </c:pt>
                <c:pt idx="8">
                  <c:v>0.73</c:v>
                </c:pt>
                <c:pt idx="9">
                  <c:v>0.87</c:v>
                </c:pt>
                <c:pt idx="10">
                  <c:v>0.93</c:v>
                </c:pt>
                <c:pt idx="11">
                  <c:v>0.98</c:v>
                </c:pt>
                <c:pt idx="12">
                  <c:v>1.01</c:v>
                </c:pt>
                <c:pt idx="13">
                  <c:v>1</c:v>
                </c:pt>
              </c:numCache>
            </c:numRef>
          </c:val>
        </c:ser>
        <c:ser>
          <c:idx val="3"/>
          <c:order val="3"/>
          <c:tx>
            <c:strRef>
              <c:f>'09_30'!$A$26</c:f>
              <c:strCache>
                <c:ptCount val="1"/>
                <c:pt idx="0">
                  <c:v>Serbia</c:v>
                </c:pt>
              </c:strCache>
            </c:strRef>
          </c:tx>
          <c:spPr>
            <a:solidFill>
              <a:srgbClr val="FEBDA0"/>
            </a:solidFill>
          </c:spPr>
          <c:invertIfNegative val="0"/>
          <c:cat>
            <c:numRef>
              <c:f>'09_30'!$B$22:$O$22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'09_30'!$B$26:$O$26</c:f>
              <c:numCache>
                <c:formatCode>General</c:formatCode>
                <c:ptCount val="14"/>
                <c:pt idx="0">
                  <c:v>0.57999999999999996</c:v>
                </c:pt>
                <c:pt idx="1">
                  <c:v>0.57999999999999996</c:v>
                </c:pt>
                <c:pt idx="2">
                  <c:v>0.59</c:v>
                </c:pt>
                <c:pt idx="3">
                  <c:v>0.6</c:v>
                </c:pt>
                <c:pt idx="4">
                  <c:v>0.65</c:v>
                </c:pt>
                <c:pt idx="5">
                  <c:v>0.72</c:v>
                </c:pt>
                <c:pt idx="6">
                  <c:v>0.72</c:v>
                </c:pt>
                <c:pt idx="7">
                  <c:v>0.69</c:v>
                </c:pt>
                <c:pt idx="8">
                  <c:v>0.69</c:v>
                </c:pt>
                <c:pt idx="9">
                  <c:v>0.68</c:v>
                </c:pt>
                <c:pt idx="10">
                  <c:v>0.71</c:v>
                </c:pt>
                <c:pt idx="11">
                  <c:v>0.72</c:v>
                </c:pt>
                <c:pt idx="12">
                  <c:v>0.75</c:v>
                </c:pt>
                <c:pt idx="13">
                  <c:v>0.82</c:v>
                </c:pt>
              </c:numCache>
            </c:numRef>
          </c:val>
        </c:ser>
        <c:dLbls>
          <c:showLegendKey val="0"/>
          <c:showVal val="0"/>
          <c:showCatName val="0"/>
          <c:showSerName val="0"/>
          <c:showPercent val="0"/>
          <c:showBubbleSize val="0"/>
        </c:dLbls>
        <c:gapWidth val="150"/>
        <c:axId val="191683584"/>
        <c:axId val="191718144"/>
      </c:barChart>
      <c:catAx>
        <c:axId val="191683584"/>
        <c:scaling>
          <c:orientation val="minMax"/>
        </c:scaling>
        <c:delete val="0"/>
        <c:axPos val="b"/>
        <c:numFmt formatCode="General" sourceLinked="1"/>
        <c:majorTickMark val="out"/>
        <c:minorTickMark val="none"/>
        <c:tickLblPos val="nextTo"/>
        <c:crossAx val="191718144"/>
        <c:crosses val="autoZero"/>
        <c:auto val="1"/>
        <c:lblAlgn val="ctr"/>
        <c:lblOffset val="100"/>
        <c:noMultiLvlLbl val="0"/>
      </c:catAx>
      <c:valAx>
        <c:axId val="19171814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91683584"/>
        <c:crosses val="autoZero"/>
        <c:crossBetween val="between"/>
      </c:valAx>
    </c:plotArea>
    <c:legend>
      <c:legendPos val="b"/>
      <c:layout/>
      <c:overlay val="0"/>
    </c:legend>
    <c:plotVisOnly val="1"/>
    <c:dispBlanksAs val="gap"/>
    <c:showDLblsOverMax val="0"/>
  </c:chart>
  <c:spPr>
    <a:ln>
      <a:solidFill>
        <a:srgbClr val="FD6925"/>
      </a:solidFill>
      <a:prstDash val="solid"/>
    </a:ln>
  </c:sp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R&amp;D personnel by sector, 2010-2023 (Percentage of population in the labour force - numerator in full-time equivalent (FTE))</a:t>
            </a:r>
            <a:endParaRPr lang="en-US" sz="1200" b="0"/>
          </a:p>
          <a:p>
            <a:pPr>
              <a:defRPr sz="1400">
                <a:latin typeface="Calibri"/>
                <a:ea typeface="Calibri"/>
                <a:cs typeface="Calibri"/>
              </a:defRPr>
            </a:pPr>
            <a:r>
              <a:rPr lang="en-US" sz="1200" b="0"/>
              <a:t>SDG ind 09_30: freq=Annual, sex=Total, prof_pos=Total, sectperf=Business enterprise sector</a:t>
            </a:r>
          </a:p>
        </c:rich>
      </c:tx>
      <c:layout/>
      <c:overlay val="0"/>
    </c:title>
    <c:autoTitleDeleted val="0"/>
    <c:plotArea>
      <c:layout/>
      <c:barChart>
        <c:barDir val="col"/>
        <c:grouping val="clustered"/>
        <c:varyColors val="0"/>
        <c:ser>
          <c:idx val="0"/>
          <c:order val="0"/>
          <c:tx>
            <c:strRef>
              <c:f>'09_30'!$A$34</c:f>
              <c:strCache>
                <c:ptCount val="1"/>
                <c:pt idx="0">
                  <c:v>European Union - 27 countries (from 2020)</c:v>
                </c:pt>
              </c:strCache>
            </c:strRef>
          </c:tx>
          <c:spPr>
            <a:solidFill>
              <a:srgbClr val="FD6925"/>
            </a:solidFill>
          </c:spPr>
          <c:invertIfNegative val="0"/>
          <c:cat>
            <c:numRef>
              <c:f>'09_30'!$B$33:$O$33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'09_30'!$B$34:$O$34</c:f>
              <c:numCache>
                <c:formatCode>General</c:formatCode>
                <c:ptCount val="14"/>
                <c:pt idx="0">
                  <c:v>0.56999999999999995</c:v>
                </c:pt>
                <c:pt idx="1">
                  <c:v>0.6</c:v>
                </c:pt>
                <c:pt idx="2">
                  <c:v>0.62</c:v>
                </c:pt>
                <c:pt idx="3">
                  <c:v>0.63</c:v>
                </c:pt>
                <c:pt idx="4">
                  <c:v>0.65</c:v>
                </c:pt>
                <c:pt idx="5">
                  <c:v>0.68</c:v>
                </c:pt>
                <c:pt idx="6">
                  <c:v>0.71</c:v>
                </c:pt>
                <c:pt idx="7">
                  <c:v>0.76</c:v>
                </c:pt>
                <c:pt idx="8">
                  <c:v>0.81</c:v>
                </c:pt>
                <c:pt idx="9">
                  <c:v>0.84</c:v>
                </c:pt>
                <c:pt idx="10">
                  <c:v>0.85</c:v>
                </c:pt>
                <c:pt idx="11">
                  <c:v>0.89</c:v>
                </c:pt>
                <c:pt idx="12">
                  <c:v>0.92</c:v>
                </c:pt>
                <c:pt idx="13">
                  <c:v>0.94</c:v>
                </c:pt>
              </c:numCache>
            </c:numRef>
          </c:val>
        </c:ser>
        <c:ser>
          <c:idx val="1"/>
          <c:order val="1"/>
          <c:tx>
            <c:strRef>
              <c:f>'09_30'!$A$35</c:f>
              <c:strCache>
                <c:ptCount val="1"/>
                <c:pt idx="0">
                  <c:v>Denmark</c:v>
                </c:pt>
              </c:strCache>
            </c:strRef>
          </c:tx>
          <c:spPr>
            <a:solidFill>
              <a:srgbClr val="FD8C59"/>
            </a:solidFill>
          </c:spPr>
          <c:invertIfNegative val="0"/>
          <c:cat>
            <c:numRef>
              <c:f>'09_30'!$B$33:$O$33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'09_30'!$B$35:$O$35</c:f>
              <c:numCache>
                <c:formatCode>General</c:formatCode>
                <c:ptCount val="14"/>
                <c:pt idx="0">
                  <c:v>1.29</c:v>
                </c:pt>
                <c:pt idx="1">
                  <c:v>1.31</c:v>
                </c:pt>
                <c:pt idx="2">
                  <c:v>1.29</c:v>
                </c:pt>
                <c:pt idx="3">
                  <c:v>1.26</c:v>
                </c:pt>
                <c:pt idx="4">
                  <c:v>1.28</c:v>
                </c:pt>
                <c:pt idx="5">
                  <c:v>1.32</c:v>
                </c:pt>
                <c:pt idx="6">
                  <c:v>1.36</c:v>
                </c:pt>
                <c:pt idx="7">
                  <c:v>1.26</c:v>
                </c:pt>
                <c:pt idx="8">
                  <c:v>1.23</c:v>
                </c:pt>
                <c:pt idx="9">
                  <c:v>1.28</c:v>
                </c:pt>
                <c:pt idx="10">
                  <c:v>1.28</c:v>
                </c:pt>
                <c:pt idx="11">
                  <c:v>1.25</c:v>
                </c:pt>
                <c:pt idx="12">
                  <c:v>1.4</c:v>
                </c:pt>
                <c:pt idx="13">
                  <c:v>1.4</c:v>
                </c:pt>
              </c:numCache>
            </c:numRef>
          </c:val>
        </c:ser>
        <c:ser>
          <c:idx val="2"/>
          <c:order val="2"/>
          <c:tx>
            <c:strRef>
              <c:f>'09_30'!$A$36</c:f>
              <c:strCache>
                <c:ptCount val="1"/>
                <c:pt idx="0">
                  <c:v>Croatia</c:v>
                </c:pt>
              </c:strCache>
            </c:strRef>
          </c:tx>
          <c:spPr>
            <a:solidFill>
              <a:srgbClr val="FEA882"/>
            </a:solidFill>
          </c:spPr>
          <c:invertIfNegative val="0"/>
          <c:cat>
            <c:numRef>
              <c:f>'09_30'!$B$33:$O$33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'09_30'!$B$36:$O$36</c:f>
              <c:numCache>
                <c:formatCode>General</c:formatCode>
                <c:ptCount val="14"/>
                <c:pt idx="0">
                  <c:v>0.14000000000000001</c:v>
                </c:pt>
                <c:pt idx="1">
                  <c:v>0.14000000000000001</c:v>
                </c:pt>
                <c:pt idx="2">
                  <c:v>0.13</c:v>
                </c:pt>
                <c:pt idx="3">
                  <c:v>0.14000000000000001</c:v>
                </c:pt>
                <c:pt idx="4">
                  <c:v>0.13</c:v>
                </c:pt>
                <c:pt idx="5">
                  <c:v>0.15</c:v>
                </c:pt>
                <c:pt idx="6">
                  <c:v>0.17</c:v>
                </c:pt>
                <c:pt idx="7">
                  <c:v>0.19</c:v>
                </c:pt>
                <c:pt idx="8">
                  <c:v>0.25</c:v>
                </c:pt>
                <c:pt idx="9">
                  <c:v>0.31</c:v>
                </c:pt>
                <c:pt idx="10">
                  <c:v>0.35</c:v>
                </c:pt>
                <c:pt idx="11">
                  <c:v>0.39</c:v>
                </c:pt>
                <c:pt idx="12">
                  <c:v>0.47</c:v>
                </c:pt>
                <c:pt idx="13">
                  <c:v>0.42</c:v>
                </c:pt>
              </c:numCache>
            </c:numRef>
          </c:val>
        </c:ser>
        <c:ser>
          <c:idx val="3"/>
          <c:order val="3"/>
          <c:tx>
            <c:strRef>
              <c:f>'09_30'!$A$37</c:f>
              <c:strCache>
                <c:ptCount val="1"/>
                <c:pt idx="0">
                  <c:v>Serbia</c:v>
                </c:pt>
              </c:strCache>
            </c:strRef>
          </c:tx>
          <c:spPr>
            <a:solidFill>
              <a:srgbClr val="FEBDA0"/>
            </a:solidFill>
          </c:spPr>
          <c:invertIfNegative val="0"/>
          <c:cat>
            <c:numRef>
              <c:f>'09_30'!$B$33:$O$33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'09_30'!$B$37:$O$37</c:f>
              <c:numCache>
                <c:formatCode>General</c:formatCode>
                <c:ptCount val="14"/>
                <c:pt idx="0">
                  <c:v>0.03</c:v>
                </c:pt>
                <c:pt idx="1">
                  <c:v>0.02</c:v>
                </c:pt>
                <c:pt idx="2">
                  <c:v>0.02</c:v>
                </c:pt>
                <c:pt idx="3">
                  <c:v>0.03</c:v>
                </c:pt>
                <c:pt idx="4">
                  <c:v>0.1</c:v>
                </c:pt>
                <c:pt idx="5">
                  <c:v>0.1</c:v>
                </c:pt>
                <c:pt idx="6">
                  <c:v>0.12</c:v>
                </c:pt>
                <c:pt idx="7">
                  <c:v>0.1</c:v>
                </c:pt>
                <c:pt idx="8">
                  <c:v>0.1</c:v>
                </c:pt>
                <c:pt idx="9">
                  <c:v>0.1</c:v>
                </c:pt>
                <c:pt idx="10">
                  <c:v>0.1</c:v>
                </c:pt>
                <c:pt idx="11">
                  <c:v>0.11</c:v>
                </c:pt>
                <c:pt idx="12">
                  <c:v>0.11</c:v>
                </c:pt>
                <c:pt idx="13">
                  <c:v>0.15</c:v>
                </c:pt>
              </c:numCache>
            </c:numRef>
          </c:val>
        </c:ser>
        <c:dLbls>
          <c:showLegendKey val="0"/>
          <c:showVal val="0"/>
          <c:showCatName val="0"/>
          <c:showSerName val="0"/>
          <c:showPercent val="0"/>
          <c:showBubbleSize val="0"/>
        </c:dLbls>
        <c:gapWidth val="150"/>
        <c:axId val="192569344"/>
        <c:axId val="192570880"/>
      </c:barChart>
      <c:catAx>
        <c:axId val="192569344"/>
        <c:scaling>
          <c:orientation val="minMax"/>
        </c:scaling>
        <c:delete val="0"/>
        <c:axPos val="b"/>
        <c:numFmt formatCode="General" sourceLinked="1"/>
        <c:majorTickMark val="out"/>
        <c:minorTickMark val="none"/>
        <c:tickLblPos val="nextTo"/>
        <c:crossAx val="192570880"/>
        <c:crosses val="autoZero"/>
        <c:auto val="1"/>
        <c:lblAlgn val="ctr"/>
        <c:lblOffset val="100"/>
        <c:noMultiLvlLbl val="0"/>
      </c:catAx>
      <c:valAx>
        <c:axId val="19257088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92569344"/>
        <c:crosses val="autoZero"/>
        <c:crossBetween val="between"/>
      </c:valAx>
    </c:plotArea>
    <c:legend>
      <c:legendPos val="b"/>
      <c:layout/>
      <c:overlay val="0"/>
    </c:legend>
    <c:plotVisOnly val="1"/>
    <c:dispBlanksAs val="gap"/>
    <c:showDLblsOverMax val="0"/>
  </c:chart>
  <c:spPr>
    <a:ln>
      <a:solidFill>
        <a:srgbClr val="FD6925"/>
      </a:solidFill>
      <a:prstDash val="soli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Persons living in households with very low work intensity, by age group, 2015-2023 (Percentage)</a:t>
            </a:r>
            <a:endParaRPr sz="1200" b="0"/>
          </a:p>
          <a:p>
            <a:pPr>
              <a:defRPr sz="1400">
                <a:latin typeface="Calibri"/>
                <a:ea typeface="Calibri"/>
                <a:cs typeface="Calibri"/>
              </a:defRPr>
            </a:pPr>
            <a:r>
              <a:rPr sz="1200" b="0"/>
              <a:t>SDG ind 01_40: freq=Annual, sex = Total, age=Less than 18 years</a:t>
            </a:r>
          </a:p>
        </c:rich>
      </c:tx>
      <c:overlay val="0"/>
    </c:title>
    <c:autoTitleDeleted val="0"/>
    <c:plotArea>
      <c:layout/>
      <c:barChart>
        <c:barDir val="col"/>
        <c:grouping val="clustered"/>
        <c:varyColors val="0"/>
        <c:ser>
          <c:idx val="0"/>
          <c:order val="0"/>
          <c:tx>
            <c:strRef>
              <c:f>'01_40'!$A$45</c:f>
              <c:strCache>
                <c:ptCount val="1"/>
                <c:pt idx="0">
                  <c:v>European Union - 27 countries (from 2020)</c:v>
                </c:pt>
              </c:strCache>
            </c:strRef>
          </c:tx>
          <c:spPr>
            <a:solidFill>
              <a:srgbClr val="E5243B"/>
            </a:solidFill>
          </c:spPr>
          <c:invertIfNegative val="0"/>
          <c:cat>
            <c:numRef>
              <c:f>'01_40'!$B$44:$J$44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'01_40'!$B$45:$J$45</c:f>
              <c:numCache>
                <c:formatCode>General</c:formatCode>
                <c:ptCount val="9"/>
                <c:pt idx="0">
                  <c:v>8.4</c:v>
                </c:pt>
                <c:pt idx="1">
                  <c:v>8.6</c:v>
                </c:pt>
                <c:pt idx="2">
                  <c:v>7.6</c:v>
                </c:pt>
                <c:pt idx="3">
                  <c:v>7</c:v>
                </c:pt>
                <c:pt idx="4">
                  <c:v>6.4</c:v>
                </c:pt>
                <c:pt idx="5">
                  <c:v>7.6</c:v>
                </c:pt>
                <c:pt idx="6">
                  <c:v>8.3000000000000007</c:v>
                </c:pt>
                <c:pt idx="7">
                  <c:v>7.6</c:v>
                </c:pt>
                <c:pt idx="8">
                  <c:v>7.5</c:v>
                </c:pt>
              </c:numCache>
            </c:numRef>
          </c:val>
        </c:ser>
        <c:ser>
          <c:idx val="1"/>
          <c:order val="1"/>
          <c:tx>
            <c:strRef>
              <c:f>'01_40'!$A$46</c:f>
              <c:strCache>
                <c:ptCount val="1"/>
                <c:pt idx="0">
                  <c:v>Denmark</c:v>
                </c:pt>
              </c:strCache>
            </c:strRef>
          </c:tx>
          <c:spPr>
            <a:solidFill>
              <a:srgbClr val="E94357"/>
            </a:solidFill>
          </c:spPr>
          <c:invertIfNegative val="0"/>
          <c:cat>
            <c:numRef>
              <c:f>'01_40'!$B$44:$J$44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'01_40'!$B$46:$J$46</c:f>
              <c:numCache>
                <c:formatCode>General</c:formatCode>
                <c:ptCount val="9"/>
                <c:pt idx="0">
                  <c:v>7.3</c:v>
                </c:pt>
                <c:pt idx="1">
                  <c:v>6.5</c:v>
                </c:pt>
                <c:pt idx="2">
                  <c:v>6.6</c:v>
                </c:pt>
                <c:pt idx="3">
                  <c:v>7.2</c:v>
                </c:pt>
                <c:pt idx="4">
                  <c:v>5</c:v>
                </c:pt>
                <c:pt idx="5">
                  <c:v>5.8</c:v>
                </c:pt>
                <c:pt idx="6">
                  <c:v>5.7</c:v>
                </c:pt>
                <c:pt idx="7">
                  <c:v>4.5999999999999996</c:v>
                </c:pt>
                <c:pt idx="8">
                  <c:v>6.6</c:v>
                </c:pt>
              </c:numCache>
            </c:numRef>
          </c:val>
        </c:ser>
        <c:ser>
          <c:idx val="2"/>
          <c:order val="2"/>
          <c:tx>
            <c:strRef>
              <c:f>'01_40'!$A$47</c:f>
              <c:strCache>
                <c:ptCount val="1"/>
                <c:pt idx="0">
                  <c:v>Croatia</c:v>
                </c:pt>
              </c:strCache>
            </c:strRef>
          </c:tx>
          <c:spPr>
            <a:solidFill>
              <a:srgbClr val="EC5E6F"/>
            </a:solidFill>
          </c:spPr>
          <c:invertIfNegative val="0"/>
          <c:cat>
            <c:numRef>
              <c:f>'01_40'!$B$44:$J$44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'01_40'!$B$47:$J$47</c:f>
              <c:numCache>
                <c:formatCode>General</c:formatCode>
                <c:ptCount val="9"/>
                <c:pt idx="0">
                  <c:v>12.6</c:v>
                </c:pt>
                <c:pt idx="1">
                  <c:v>10.8</c:v>
                </c:pt>
                <c:pt idx="2">
                  <c:v>10.8</c:v>
                </c:pt>
                <c:pt idx="3">
                  <c:v>8.8000000000000007</c:v>
                </c:pt>
                <c:pt idx="4">
                  <c:v>6.6</c:v>
                </c:pt>
                <c:pt idx="5">
                  <c:v>6.7</c:v>
                </c:pt>
                <c:pt idx="6">
                  <c:v>6.2</c:v>
                </c:pt>
                <c:pt idx="7">
                  <c:v>5.7</c:v>
                </c:pt>
                <c:pt idx="8">
                  <c:v>4.3</c:v>
                </c:pt>
              </c:numCache>
            </c:numRef>
          </c:val>
        </c:ser>
        <c:ser>
          <c:idx val="3"/>
          <c:order val="3"/>
          <c:tx>
            <c:strRef>
              <c:f>'01_40'!$A$48</c:f>
              <c:strCache>
                <c:ptCount val="1"/>
                <c:pt idx="0">
                  <c:v>Serbia</c:v>
                </c:pt>
              </c:strCache>
            </c:strRef>
          </c:tx>
          <c:spPr>
            <a:solidFill>
              <a:srgbClr val="EF7987"/>
            </a:solidFill>
          </c:spPr>
          <c:invertIfNegative val="0"/>
          <c:cat>
            <c:numRef>
              <c:f>'01_40'!$B$44:$J$44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'01_40'!$B$48:$J$48</c:f>
              <c:numCache>
                <c:formatCode>General</c:formatCode>
                <c:ptCount val="9"/>
                <c:pt idx="0">
                  <c:v>19.8</c:v>
                </c:pt>
                <c:pt idx="1">
                  <c:v>20.7</c:v>
                </c:pt>
                <c:pt idx="2">
                  <c:v>19.100000000000001</c:v>
                </c:pt>
                <c:pt idx="3">
                  <c:v>16.3</c:v>
                </c:pt>
                <c:pt idx="4">
                  <c:v>15.6</c:v>
                </c:pt>
                <c:pt idx="5">
                  <c:v>15.3</c:v>
                </c:pt>
                <c:pt idx="6">
                  <c:v>13.9</c:v>
                </c:pt>
                <c:pt idx="7">
                  <c:v>11</c:v>
                </c:pt>
                <c:pt idx="8">
                  <c:v>10</c:v>
                </c:pt>
              </c:numCache>
            </c:numRef>
          </c:val>
        </c:ser>
        <c:dLbls>
          <c:showLegendKey val="0"/>
          <c:showVal val="0"/>
          <c:showCatName val="0"/>
          <c:showSerName val="0"/>
          <c:showPercent val="0"/>
          <c:showBubbleSize val="0"/>
        </c:dLbls>
        <c:gapWidth val="150"/>
        <c:axId val="130972672"/>
        <c:axId val="130974464"/>
      </c:barChart>
      <c:catAx>
        <c:axId val="130972672"/>
        <c:scaling>
          <c:orientation val="minMax"/>
        </c:scaling>
        <c:delete val="0"/>
        <c:axPos val="b"/>
        <c:numFmt formatCode="General" sourceLinked="1"/>
        <c:majorTickMark val="out"/>
        <c:minorTickMark val="none"/>
        <c:tickLblPos val="nextTo"/>
        <c:crossAx val="130974464"/>
        <c:crosses val="autoZero"/>
        <c:auto val="1"/>
        <c:lblAlgn val="ctr"/>
        <c:lblOffset val="100"/>
        <c:noMultiLvlLbl val="0"/>
      </c:catAx>
      <c:valAx>
        <c:axId val="13097446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30972672"/>
        <c:crosses val="autoZero"/>
        <c:crossBetween val="between"/>
      </c:valAx>
    </c:plotArea>
    <c:legend>
      <c:legendPos val="b"/>
      <c:overlay val="0"/>
    </c:legend>
    <c:plotVisOnly val="1"/>
    <c:dispBlanksAs val="gap"/>
    <c:showDLblsOverMax val="0"/>
  </c:chart>
  <c:spPr>
    <a:ln>
      <a:solidFill>
        <a:srgbClr val="E5243B"/>
      </a:solidFill>
      <a:prstDash val="solid"/>
    </a:ln>
  </c:sp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R&amp;D personnel by sector, 2010-2023 (Percentage of population in the labour force - numerator in full-time equivalent (FTE))</a:t>
            </a:r>
            <a:endParaRPr sz="1200" b="0"/>
          </a:p>
          <a:p>
            <a:pPr>
              <a:defRPr sz="1400">
                <a:latin typeface="Calibri"/>
                <a:ea typeface="Calibri"/>
                <a:cs typeface="Calibri"/>
              </a:defRPr>
            </a:pPr>
            <a:r>
              <a:rPr sz="1200" b="0"/>
              <a:t>SDG ind 09_30: freq=Annual, sex=Total, prof_pos=Total, sectperf=Government sector</a:t>
            </a:r>
          </a:p>
        </c:rich>
      </c:tx>
      <c:overlay val="0"/>
    </c:title>
    <c:autoTitleDeleted val="0"/>
    <c:plotArea>
      <c:layout/>
      <c:barChart>
        <c:barDir val="col"/>
        <c:grouping val="clustered"/>
        <c:varyColors val="0"/>
        <c:ser>
          <c:idx val="0"/>
          <c:order val="0"/>
          <c:tx>
            <c:strRef>
              <c:f>'09_30'!$A$45</c:f>
              <c:strCache>
                <c:ptCount val="1"/>
                <c:pt idx="0">
                  <c:v>European Union - 27 countries (from 2020)</c:v>
                </c:pt>
              </c:strCache>
            </c:strRef>
          </c:tx>
          <c:spPr>
            <a:solidFill>
              <a:srgbClr val="FD6925"/>
            </a:solidFill>
          </c:spPr>
          <c:invertIfNegative val="0"/>
          <c:cat>
            <c:numRef>
              <c:f>'09_30'!$B$44:$O$44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'09_30'!$B$45:$O$45</c:f>
              <c:numCache>
                <c:formatCode>General</c:formatCode>
                <c:ptCount val="14"/>
                <c:pt idx="0">
                  <c:v>0.17</c:v>
                </c:pt>
                <c:pt idx="1">
                  <c:v>0.17</c:v>
                </c:pt>
                <c:pt idx="2">
                  <c:v>0.17</c:v>
                </c:pt>
                <c:pt idx="3">
                  <c:v>0.17</c:v>
                </c:pt>
                <c:pt idx="4">
                  <c:v>0.17</c:v>
                </c:pt>
                <c:pt idx="5">
                  <c:v>0.17</c:v>
                </c:pt>
                <c:pt idx="6">
                  <c:v>0.16</c:v>
                </c:pt>
                <c:pt idx="7">
                  <c:v>0.17</c:v>
                </c:pt>
                <c:pt idx="8">
                  <c:v>0.17</c:v>
                </c:pt>
                <c:pt idx="9">
                  <c:v>0.17</c:v>
                </c:pt>
                <c:pt idx="10">
                  <c:v>0.18</c:v>
                </c:pt>
                <c:pt idx="11">
                  <c:v>0.18</c:v>
                </c:pt>
                <c:pt idx="12">
                  <c:v>0.17</c:v>
                </c:pt>
                <c:pt idx="13">
                  <c:v>0.17</c:v>
                </c:pt>
              </c:numCache>
            </c:numRef>
          </c:val>
        </c:ser>
        <c:ser>
          <c:idx val="1"/>
          <c:order val="1"/>
          <c:tx>
            <c:strRef>
              <c:f>'09_30'!$A$46</c:f>
              <c:strCache>
                <c:ptCount val="1"/>
                <c:pt idx="0">
                  <c:v>Denmark</c:v>
                </c:pt>
              </c:strCache>
            </c:strRef>
          </c:tx>
          <c:spPr>
            <a:solidFill>
              <a:srgbClr val="FD8C59"/>
            </a:solidFill>
          </c:spPr>
          <c:invertIfNegative val="0"/>
          <c:cat>
            <c:numRef>
              <c:f>'09_30'!$B$44:$O$44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'09_30'!$B$46:$O$46</c:f>
              <c:numCache>
                <c:formatCode>General</c:formatCode>
                <c:ptCount val="14"/>
                <c:pt idx="0">
                  <c:v>0.06</c:v>
                </c:pt>
                <c:pt idx="1">
                  <c:v>0.05</c:v>
                </c:pt>
                <c:pt idx="2">
                  <c:v>0.06</c:v>
                </c:pt>
                <c:pt idx="3">
                  <c:v>0.06</c:v>
                </c:pt>
                <c:pt idx="4">
                  <c:v>0.06</c:v>
                </c:pt>
                <c:pt idx="5">
                  <c:v>0.06</c:v>
                </c:pt>
                <c:pt idx="6">
                  <c:v>0.06</c:v>
                </c:pt>
                <c:pt idx="7">
                  <c:v>0.08</c:v>
                </c:pt>
                <c:pt idx="8">
                  <c:v>0.08</c:v>
                </c:pt>
                <c:pt idx="9">
                  <c:v>7.0000000000000007E-2</c:v>
                </c:pt>
                <c:pt idx="10">
                  <c:v>0.08</c:v>
                </c:pt>
                <c:pt idx="11">
                  <c:v>7.0000000000000007E-2</c:v>
                </c:pt>
                <c:pt idx="12">
                  <c:v>0.08</c:v>
                </c:pt>
                <c:pt idx="13">
                  <c:v>0.08</c:v>
                </c:pt>
              </c:numCache>
            </c:numRef>
          </c:val>
        </c:ser>
        <c:ser>
          <c:idx val="2"/>
          <c:order val="2"/>
          <c:tx>
            <c:strRef>
              <c:f>'09_30'!$A$47</c:f>
              <c:strCache>
                <c:ptCount val="1"/>
                <c:pt idx="0">
                  <c:v>Croatia</c:v>
                </c:pt>
              </c:strCache>
            </c:strRef>
          </c:tx>
          <c:spPr>
            <a:solidFill>
              <a:srgbClr val="FEA882"/>
            </a:solidFill>
          </c:spPr>
          <c:invertIfNegative val="0"/>
          <c:cat>
            <c:numRef>
              <c:f>'09_30'!$B$44:$O$44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'09_30'!$B$47:$O$47</c:f>
              <c:numCache>
                <c:formatCode>General</c:formatCode>
                <c:ptCount val="14"/>
                <c:pt idx="0">
                  <c:v>0.19</c:v>
                </c:pt>
                <c:pt idx="1">
                  <c:v>0.2</c:v>
                </c:pt>
                <c:pt idx="2">
                  <c:v>0.19</c:v>
                </c:pt>
                <c:pt idx="3">
                  <c:v>0.19</c:v>
                </c:pt>
                <c:pt idx="4">
                  <c:v>0.18</c:v>
                </c:pt>
                <c:pt idx="5">
                  <c:v>0.17</c:v>
                </c:pt>
                <c:pt idx="6">
                  <c:v>0.17</c:v>
                </c:pt>
                <c:pt idx="7">
                  <c:v>0.17</c:v>
                </c:pt>
                <c:pt idx="8">
                  <c:v>0.18</c:v>
                </c:pt>
                <c:pt idx="9">
                  <c:v>0.19</c:v>
                </c:pt>
                <c:pt idx="10">
                  <c:v>0.21</c:v>
                </c:pt>
                <c:pt idx="11">
                  <c:v>0.21</c:v>
                </c:pt>
                <c:pt idx="12">
                  <c:v>0.19</c:v>
                </c:pt>
                <c:pt idx="13">
                  <c:v>0.21</c:v>
                </c:pt>
              </c:numCache>
            </c:numRef>
          </c:val>
        </c:ser>
        <c:ser>
          <c:idx val="3"/>
          <c:order val="3"/>
          <c:tx>
            <c:strRef>
              <c:f>'09_30'!$A$48</c:f>
              <c:strCache>
                <c:ptCount val="1"/>
                <c:pt idx="0">
                  <c:v>Serbia</c:v>
                </c:pt>
              </c:strCache>
            </c:strRef>
          </c:tx>
          <c:spPr>
            <a:solidFill>
              <a:srgbClr val="FEBDA0"/>
            </a:solidFill>
          </c:spPr>
          <c:invertIfNegative val="0"/>
          <c:cat>
            <c:numRef>
              <c:f>'09_30'!$B$44:$O$44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'09_30'!$B$48:$O$48</c:f>
              <c:numCache>
                <c:formatCode>General</c:formatCode>
                <c:ptCount val="14"/>
                <c:pt idx="0">
                  <c:v>0.18</c:v>
                </c:pt>
                <c:pt idx="1">
                  <c:v>0.18</c:v>
                </c:pt>
                <c:pt idx="2">
                  <c:v>0.19</c:v>
                </c:pt>
                <c:pt idx="3">
                  <c:v>0.18</c:v>
                </c:pt>
                <c:pt idx="4">
                  <c:v>0.16</c:v>
                </c:pt>
                <c:pt idx="5">
                  <c:v>0.18</c:v>
                </c:pt>
                <c:pt idx="6">
                  <c:v>0.18</c:v>
                </c:pt>
                <c:pt idx="7">
                  <c:v>0.17</c:v>
                </c:pt>
                <c:pt idx="8">
                  <c:v>0.18</c:v>
                </c:pt>
                <c:pt idx="9">
                  <c:v>0.18</c:v>
                </c:pt>
                <c:pt idx="10">
                  <c:v>0.18</c:v>
                </c:pt>
                <c:pt idx="11">
                  <c:v>0.19</c:v>
                </c:pt>
                <c:pt idx="12">
                  <c:v>0.19</c:v>
                </c:pt>
                <c:pt idx="13">
                  <c:v>0.2</c:v>
                </c:pt>
              </c:numCache>
            </c:numRef>
          </c:val>
        </c:ser>
        <c:dLbls>
          <c:showLegendKey val="0"/>
          <c:showVal val="0"/>
          <c:showCatName val="0"/>
          <c:showSerName val="0"/>
          <c:showPercent val="0"/>
          <c:showBubbleSize val="0"/>
        </c:dLbls>
        <c:gapWidth val="150"/>
        <c:axId val="193304448"/>
        <c:axId val="193305984"/>
      </c:barChart>
      <c:catAx>
        <c:axId val="193304448"/>
        <c:scaling>
          <c:orientation val="minMax"/>
        </c:scaling>
        <c:delete val="0"/>
        <c:axPos val="b"/>
        <c:numFmt formatCode="General" sourceLinked="1"/>
        <c:majorTickMark val="out"/>
        <c:minorTickMark val="none"/>
        <c:tickLblPos val="nextTo"/>
        <c:crossAx val="193305984"/>
        <c:crosses val="autoZero"/>
        <c:auto val="1"/>
        <c:lblAlgn val="ctr"/>
        <c:lblOffset val="100"/>
        <c:noMultiLvlLbl val="0"/>
      </c:catAx>
      <c:valAx>
        <c:axId val="19330598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93304448"/>
        <c:crosses val="autoZero"/>
        <c:crossBetween val="between"/>
      </c:valAx>
    </c:plotArea>
    <c:legend>
      <c:legendPos val="b"/>
      <c:overlay val="0"/>
    </c:legend>
    <c:plotVisOnly val="1"/>
    <c:dispBlanksAs val="gap"/>
    <c:showDLblsOverMax val="0"/>
  </c:chart>
  <c:spPr>
    <a:ln>
      <a:solidFill>
        <a:srgbClr val="FD6925"/>
      </a:solidFill>
      <a:prstDash val="solid"/>
    </a:ln>
  </c:sp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R&amp;D personnel by sector, 2010-2023 (Percentage of population in the labour force - numerator in full-time equivalent (FTE))</a:t>
            </a:r>
            <a:endParaRPr sz="1200" b="0"/>
          </a:p>
          <a:p>
            <a:pPr>
              <a:defRPr sz="1400">
                <a:latin typeface="Calibri"/>
                <a:ea typeface="Calibri"/>
                <a:cs typeface="Calibri"/>
              </a:defRPr>
            </a:pPr>
            <a:r>
              <a:rPr sz="1200" b="0"/>
              <a:t>SDG ind 09_30: freq=Annual, sex=Total, prof_pos=Total, sectperf=Higher education sector</a:t>
            </a:r>
          </a:p>
        </c:rich>
      </c:tx>
      <c:overlay val="0"/>
    </c:title>
    <c:autoTitleDeleted val="0"/>
    <c:plotArea>
      <c:layout/>
      <c:barChart>
        <c:barDir val="col"/>
        <c:grouping val="clustered"/>
        <c:varyColors val="0"/>
        <c:ser>
          <c:idx val="0"/>
          <c:order val="0"/>
          <c:tx>
            <c:strRef>
              <c:f>'09_30'!$A$56</c:f>
              <c:strCache>
                <c:ptCount val="1"/>
                <c:pt idx="0">
                  <c:v>European Union - 27 countries (from 2020)</c:v>
                </c:pt>
              </c:strCache>
            </c:strRef>
          </c:tx>
          <c:spPr>
            <a:solidFill>
              <a:srgbClr val="FD6925"/>
            </a:solidFill>
          </c:spPr>
          <c:invertIfNegative val="0"/>
          <c:cat>
            <c:numRef>
              <c:f>'09_30'!$B$55:$O$55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'09_30'!$B$56:$O$56</c:f>
              <c:numCache>
                <c:formatCode>General</c:formatCode>
                <c:ptCount val="14"/>
                <c:pt idx="0">
                  <c:v>0.33</c:v>
                </c:pt>
                <c:pt idx="1">
                  <c:v>0.33</c:v>
                </c:pt>
                <c:pt idx="2">
                  <c:v>0.34</c:v>
                </c:pt>
                <c:pt idx="3">
                  <c:v>0.34</c:v>
                </c:pt>
                <c:pt idx="4">
                  <c:v>0.34</c:v>
                </c:pt>
                <c:pt idx="5">
                  <c:v>0.35</c:v>
                </c:pt>
                <c:pt idx="6">
                  <c:v>0.36</c:v>
                </c:pt>
                <c:pt idx="7">
                  <c:v>0.37</c:v>
                </c:pt>
                <c:pt idx="8">
                  <c:v>0.37</c:v>
                </c:pt>
                <c:pt idx="9">
                  <c:v>0.38</c:v>
                </c:pt>
                <c:pt idx="10">
                  <c:v>0.4</c:v>
                </c:pt>
                <c:pt idx="11">
                  <c:v>0.41</c:v>
                </c:pt>
                <c:pt idx="12">
                  <c:v>0.42</c:v>
                </c:pt>
                <c:pt idx="13">
                  <c:v>0.42</c:v>
                </c:pt>
              </c:numCache>
            </c:numRef>
          </c:val>
        </c:ser>
        <c:ser>
          <c:idx val="1"/>
          <c:order val="1"/>
          <c:tx>
            <c:strRef>
              <c:f>'09_30'!$A$57</c:f>
              <c:strCache>
                <c:ptCount val="1"/>
                <c:pt idx="0">
                  <c:v>Denmark</c:v>
                </c:pt>
              </c:strCache>
            </c:strRef>
          </c:tx>
          <c:spPr>
            <a:solidFill>
              <a:srgbClr val="FD8C59"/>
            </a:solidFill>
          </c:spPr>
          <c:invertIfNegative val="0"/>
          <c:cat>
            <c:numRef>
              <c:f>'09_30'!$B$55:$O$55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'09_30'!$B$57:$O$57</c:f>
              <c:numCache>
                <c:formatCode>General</c:formatCode>
                <c:ptCount val="14"/>
                <c:pt idx="0">
                  <c:v>0.65</c:v>
                </c:pt>
                <c:pt idx="1">
                  <c:v>0.67</c:v>
                </c:pt>
                <c:pt idx="2">
                  <c:v>0.72</c:v>
                </c:pt>
                <c:pt idx="3">
                  <c:v>0.76</c:v>
                </c:pt>
                <c:pt idx="4">
                  <c:v>0.75</c:v>
                </c:pt>
                <c:pt idx="5">
                  <c:v>0.76</c:v>
                </c:pt>
                <c:pt idx="6">
                  <c:v>0.77</c:v>
                </c:pt>
                <c:pt idx="7">
                  <c:v>0.76</c:v>
                </c:pt>
                <c:pt idx="8">
                  <c:v>0.76</c:v>
                </c:pt>
                <c:pt idx="9">
                  <c:v>0.76</c:v>
                </c:pt>
                <c:pt idx="10">
                  <c:v>0.76</c:v>
                </c:pt>
                <c:pt idx="11">
                  <c:v>0.78</c:v>
                </c:pt>
                <c:pt idx="12">
                  <c:v>0.87</c:v>
                </c:pt>
                <c:pt idx="13">
                  <c:v>0.88</c:v>
                </c:pt>
              </c:numCache>
            </c:numRef>
          </c:val>
        </c:ser>
        <c:ser>
          <c:idx val="2"/>
          <c:order val="2"/>
          <c:tx>
            <c:strRef>
              <c:f>'09_30'!$A$58</c:f>
              <c:strCache>
                <c:ptCount val="1"/>
                <c:pt idx="0">
                  <c:v>Croatia</c:v>
                </c:pt>
              </c:strCache>
            </c:strRef>
          </c:tx>
          <c:spPr>
            <a:solidFill>
              <a:srgbClr val="FEA882"/>
            </a:solidFill>
          </c:spPr>
          <c:invertIfNegative val="0"/>
          <c:cat>
            <c:numRef>
              <c:f>'09_30'!$B$55:$O$55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'09_30'!$B$58:$O$58</c:f>
              <c:numCache>
                <c:formatCode>General</c:formatCode>
                <c:ptCount val="14"/>
                <c:pt idx="0">
                  <c:v>0.25</c:v>
                </c:pt>
                <c:pt idx="1">
                  <c:v>0.24</c:v>
                </c:pt>
                <c:pt idx="2">
                  <c:v>0.24</c:v>
                </c:pt>
                <c:pt idx="3">
                  <c:v>0.25</c:v>
                </c:pt>
                <c:pt idx="4">
                  <c:v>0.22</c:v>
                </c:pt>
                <c:pt idx="5">
                  <c:v>0.25</c:v>
                </c:pt>
                <c:pt idx="6">
                  <c:v>0.3</c:v>
                </c:pt>
                <c:pt idx="7">
                  <c:v>0.3</c:v>
                </c:pt>
                <c:pt idx="8">
                  <c:v>0.3</c:v>
                </c:pt>
                <c:pt idx="9">
                  <c:v>0.36</c:v>
                </c:pt>
                <c:pt idx="10">
                  <c:v>0.37</c:v>
                </c:pt>
                <c:pt idx="11">
                  <c:v>0.38</c:v>
                </c:pt>
                <c:pt idx="12">
                  <c:v>0.35</c:v>
                </c:pt>
                <c:pt idx="13">
                  <c:v>0.37</c:v>
                </c:pt>
              </c:numCache>
            </c:numRef>
          </c:val>
        </c:ser>
        <c:ser>
          <c:idx val="3"/>
          <c:order val="3"/>
          <c:tx>
            <c:strRef>
              <c:f>'09_30'!$A$59</c:f>
              <c:strCache>
                <c:ptCount val="1"/>
                <c:pt idx="0">
                  <c:v>Serbia</c:v>
                </c:pt>
              </c:strCache>
            </c:strRef>
          </c:tx>
          <c:spPr>
            <a:solidFill>
              <a:srgbClr val="FEBDA0"/>
            </a:solidFill>
          </c:spPr>
          <c:invertIfNegative val="0"/>
          <c:cat>
            <c:numRef>
              <c:f>'09_30'!$B$55:$O$55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'09_30'!$B$59:$O$59</c:f>
              <c:numCache>
                <c:formatCode>General</c:formatCode>
                <c:ptCount val="14"/>
                <c:pt idx="0">
                  <c:v>0.37</c:v>
                </c:pt>
                <c:pt idx="1">
                  <c:v>0.39</c:v>
                </c:pt>
                <c:pt idx="2">
                  <c:v>0.38</c:v>
                </c:pt>
                <c:pt idx="3">
                  <c:v>0.39</c:v>
                </c:pt>
                <c:pt idx="4">
                  <c:v>0.39</c:v>
                </c:pt>
                <c:pt idx="5">
                  <c:v>0.44</c:v>
                </c:pt>
                <c:pt idx="6">
                  <c:v>0.42</c:v>
                </c:pt>
                <c:pt idx="7">
                  <c:v>0.41</c:v>
                </c:pt>
                <c:pt idx="8">
                  <c:v>0.41</c:v>
                </c:pt>
                <c:pt idx="9">
                  <c:v>0.41</c:v>
                </c:pt>
                <c:pt idx="10">
                  <c:v>0.43</c:v>
                </c:pt>
                <c:pt idx="11">
                  <c:v>0.42</c:v>
                </c:pt>
                <c:pt idx="12">
                  <c:v>0.45</c:v>
                </c:pt>
                <c:pt idx="13">
                  <c:v>0.47</c:v>
                </c:pt>
              </c:numCache>
            </c:numRef>
          </c:val>
        </c:ser>
        <c:dLbls>
          <c:showLegendKey val="0"/>
          <c:showVal val="0"/>
          <c:showCatName val="0"/>
          <c:showSerName val="0"/>
          <c:showPercent val="0"/>
          <c:showBubbleSize val="0"/>
        </c:dLbls>
        <c:gapWidth val="150"/>
        <c:axId val="197736704"/>
        <c:axId val="197742592"/>
      </c:barChart>
      <c:catAx>
        <c:axId val="197736704"/>
        <c:scaling>
          <c:orientation val="minMax"/>
        </c:scaling>
        <c:delete val="0"/>
        <c:axPos val="b"/>
        <c:numFmt formatCode="General" sourceLinked="1"/>
        <c:majorTickMark val="out"/>
        <c:minorTickMark val="none"/>
        <c:tickLblPos val="nextTo"/>
        <c:crossAx val="197742592"/>
        <c:crosses val="autoZero"/>
        <c:auto val="1"/>
        <c:lblAlgn val="ctr"/>
        <c:lblOffset val="100"/>
        <c:noMultiLvlLbl val="0"/>
      </c:catAx>
      <c:valAx>
        <c:axId val="19774259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97736704"/>
        <c:crosses val="autoZero"/>
        <c:crossBetween val="between"/>
      </c:valAx>
    </c:plotArea>
    <c:legend>
      <c:legendPos val="b"/>
      <c:overlay val="0"/>
    </c:legend>
    <c:plotVisOnly val="1"/>
    <c:dispBlanksAs val="gap"/>
    <c:showDLblsOverMax val="0"/>
  </c:chart>
  <c:spPr>
    <a:ln>
      <a:solidFill>
        <a:srgbClr val="FD6925"/>
      </a:solidFill>
      <a:prstDash val="solid"/>
    </a:ln>
  </c:sp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R&amp;D personnel by sector, 2010-2023 (Percentage of population in the labour force - numerator in full-time equivalent (FTE))</a:t>
            </a:r>
            <a:endParaRPr sz="1200" b="0"/>
          </a:p>
          <a:p>
            <a:pPr>
              <a:defRPr sz="1400">
                <a:latin typeface="Calibri"/>
                <a:ea typeface="Calibri"/>
                <a:cs typeface="Calibri"/>
              </a:defRPr>
            </a:pPr>
            <a:r>
              <a:rPr sz="1200" b="0"/>
              <a:t>SDG ind 09_30: freq=Annual, sex=Total, prof_pos=Total, sectperf=Private non-profit sector</a:t>
            </a:r>
          </a:p>
        </c:rich>
      </c:tx>
      <c:overlay val="0"/>
    </c:title>
    <c:autoTitleDeleted val="0"/>
    <c:plotArea>
      <c:layout/>
      <c:barChart>
        <c:barDir val="col"/>
        <c:grouping val="clustered"/>
        <c:varyColors val="0"/>
        <c:ser>
          <c:idx val="0"/>
          <c:order val="0"/>
          <c:tx>
            <c:strRef>
              <c:f>'09_30'!$A$67</c:f>
              <c:strCache>
                <c:ptCount val="1"/>
                <c:pt idx="0">
                  <c:v>European Union - 27 countries (from 2020)</c:v>
                </c:pt>
              </c:strCache>
            </c:strRef>
          </c:tx>
          <c:spPr>
            <a:solidFill>
              <a:srgbClr val="FD6925"/>
            </a:solidFill>
          </c:spPr>
          <c:invertIfNegative val="0"/>
          <c:cat>
            <c:numRef>
              <c:f>'09_30'!$B$66:$O$66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'09_30'!$B$67:$O$67</c:f>
              <c:numCache>
                <c:formatCode>General</c:formatCode>
                <c:ptCount val="14"/>
                <c:pt idx="0">
                  <c:v>0.01</c:v>
                </c:pt>
                <c:pt idx="1">
                  <c:v>0.01</c:v>
                </c:pt>
                <c:pt idx="2">
                  <c:v>0.01</c:v>
                </c:pt>
                <c:pt idx="3">
                  <c:v>0.01</c:v>
                </c:pt>
                <c:pt idx="4">
                  <c:v>0.01</c:v>
                </c:pt>
                <c:pt idx="5">
                  <c:v>0.01</c:v>
                </c:pt>
                <c:pt idx="6">
                  <c:v>0.01</c:v>
                </c:pt>
                <c:pt idx="7">
                  <c:v>0.01</c:v>
                </c:pt>
                <c:pt idx="8">
                  <c:v>0.01</c:v>
                </c:pt>
                <c:pt idx="9">
                  <c:v>0.01</c:v>
                </c:pt>
                <c:pt idx="10">
                  <c:v>0.01</c:v>
                </c:pt>
                <c:pt idx="11">
                  <c:v>0.01</c:v>
                </c:pt>
                <c:pt idx="12">
                  <c:v>0.02</c:v>
                </c:pt>
                <c:pt idx="13">
                  <c:v>0.02</c:v>
                </c:pt>
              </c:numCache>
            </c:numRef>
          </c:val>
        </c:ser>
        <c:ser>
          <c:idx val="1"/>
          <c:order val="1"/>
          <c:tx>
            <c:strRef>
              <c:f>'09_30'!$A$68</c:f>
              <c:strCache>
                <c:ptCount val="1"/>
                <c:pt idx="0">
                  <c:v>Denmark</c:v>
                </c:pt>
              </c:strCache>
            </c:strRef>
          </c:tx>
          <c:spPr>
            <a:solidFill>
              <a:srgbClr val="FD8C59"/>
            </a:solidFill>
          </c:spPr>
          <c:invertIfNegative val="0"/>
          <c:cat>
            <c:numRef>
              <c:f>'09_30'!$B$66:$O$66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'09_30'!$B$68:$O$68</c:f>
              <c:numCache>
                <c:formatCode>General</c:formatCode>
                <c:ptCount val="14"/>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numCache>
            </c:numRef>
          </c:val>
        </c:ser>
        <c:ser>
          <c:idx val="2"/>
          <c:order val="2"/>
          <c:tx>
            <c:strRef>
              <c:f>'09_30'!$A$69</c:f>
              <c:strCache>
                <c:ptCount val="1"/>
                <c:pt idx="0">
                  <c:v>Croatia</c:v>
                </c:pt>
              </c:strCache>
            </c:strRef>
          </c:tx>
          <c:spPr>
            <a:solidFill>
              <a:srgbClr val="FEA882"/>
            </a:solidFill>
          </c:spPr>
          <c:invertIfNegative val="0"/>
          <c:cat>
            <c:numRef>
              <c:f>'09_30'!$B$66:$O$66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'09_30'!$B$69:$O$69</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er>
        <c:ser>
          <c:idx val="3"/>
          <c:order val="3"/>
          <c:tx>
            <c:strRef>
              <c:f>'09_30'!$A$70</c:f>
              <c:strCache>
                <c:ptCount val="1"/>
                <c:pt idx="0">
                  <c:v>Serbia</c:v>
                </c:pt>
              </c:strCache>
            </c:strRef>
          </c:tx>
          <c:spPr>
            <a:solidFill>
              <a:srgbClr val="FEBDA0"/>
            </a:solidFill>
          </c:spPr>
          <c:invertIfNegative val="0"/>
          <c:cat>
            <c:numRef>
              <c:f>'09_30'!$B$66:$O$66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'09_30'!$B$70:$O$70</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150"/>
        <c:axId val="190735104"/>
        <c:axId val="190736640"/>
      </c:barChart>
      <c:catAx>
        <c:axId val="190735104"/>
        <c:scaling>
          <c:orientation val="minMax"/>
        </c:scaling>
        <c:delete val="0"/>
        <c:axPos val="b"/>
        <c:numFmt formatCode="General" sourceLinked="1"/>
        <c:majorTickMark val="out"/>
        <c:minorTickMark val="none"/>
        <c:tickLblPos val="nextTo"/>
        <c:crossAx val="190736640"/>
        <c:crosses val="autoZero"/>
        <c:auto val="1"/>
        <c:lblAlgn val="ctr"/>
        <c:lblOffset val="100"/>
        <c:noMultiLvlLbl val="0"/>
      </c:catAx>
      <c:valAx>
        <c:axId val="19073664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90735104"/>
        <c:crosses val="autoZero"/>
        <c:crossBetween val="between"/>
      </c:valAx>
    </c:plotArea>
    <c:legend>
      <c:legendPos val="b"/>
      <c:overlay val="0"/>
    </c:legend>
    <c:plotVisOnly val="1"/>
    <c:dispBlanksAs val="gap"/>
    <c:showDLblsOverMax val="0"/>
  </c:chart>
  <c:spPr>
    <a:ln>
      <a:solidFill>
        <a:srgbClr val="FD6925"/>
      </a:solidFill>
      <a:prstDash val="solid"/>
    </a:ln>
  </c:sp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Patent applications to the European Patent Office by applicants' / inventors' country of residence, 2010-2023 (Number)</a:t>
            </a:r>
            <a:endParaRPr lang="en-US" sz="1200" b="0"/>
          </a:p>
          <a:p>
            <a:pPr>
              <a:defRPr sz="1400">
                <a:latin typeface="Calibri"/>
                <a:ea typeface="Calibri"/>
                <a:cs typeface="Calibri"/>
              </a:defRPr>
            </a:pPr>
            <a:r>
              <a:rPr lang="en-US" sz="1200" b="0"/>
              <a:t>SDG ind 09_40: freq=Annual, coop_ptn=Applicant</a:t>
            </a:r>
          </a:p>
        </c:rich>
      </c:tx>
      <c:layout/>
      <c:overlay val="0"/>
    </c:title>
    <c:autoTitleDeleted val="0"/>
    <c:plotArea>
      <c:layout/>
      <c:barChart>
        <c:barDir val="col"/>
        <c:grouping val="clustered"/>
        <c:varyColors val="0"/>
        <c:ser>
          <c:idx val="0"/>
          <c:order val="0"/>
          <c:tx>
            <c:strRef>
              <c:f>'09_40'!$A$23</c:f>
              <c:strCache>
                <c:ptCount val="1"/>
                <c:pt idx="0">
                  <c:v>European Union - 27 countries (from 2020)</c:v>
                </c:pt>
              </c:strCache>
            </c:strRef>
          </c:tx>
          <c:spPr>
            <a:solidFill>
              <a:srgbClr val="FD6925"/>
            </a:solidFill>
          </c:spPr>
          <c:invertIfNegative val="0"/>
          <c:cat>
            <c:numRef>
              <c:f>'09_40'!$B$22:$O$22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'09_40'!$B$23:$O$23</c:f>
              <c:numCache>
                <c:formatCode>General</c:formatCode>
                <c:ptCount val="14"/>
                <c:pt idx="0">
                  <c:v>61235</c:v>
                </c:pt>
                <c:pt idx="1">
                  <c:v>59626</c:v>
                </c:pt>
                <c:pt idx="2">
                  <c:v>60451</c:v>
                </c:pt>
                <c:pt idx="3">
                  <c:v>61033</c:v>
                </c:pt>
                <c:pt idx="4">
                  <c:v>62618</c:v>
                </c:pt>
                <c:pt idx="5">
                  <c:v>62618</c:v>
                </c:pt>
                <c:pt idx="6">
                  <c:v>62055</c:v>
                </c:pt>
                <c:pt idx="7">
                  <c:v>63897</c:v>
                </c:pt>
                <c:pt idx="8">
                  <c:v>66181</c:v>
                </c:pt>
                <c:pt idx="9">
                  <c:v>66510</c:v>
                </c:pt>
                <c:pt idx="10">
                  <c:v>65925</c:v>
                </c:pt>
                <c:pt idx="11">
                  <c:v>67820</c:v>
                </c:pt>
                <c:pt idx="12">
                  <c:v>67612</c:v>
                </c:pt>
                <c:pt idx="13">
                  <c:v>68579</c:v>
                </c:pt>
              </c:numCache>
            </c:numRef>
          </c:val>
        </c:ser>
        <c:ser>
          <c:idx val="1"/>
          <c:order val="1"/>
          <c:tx>
            <c:strRef>
              <c:f>'09_40'!$A$24</c:f>
              <c:strCache>
                <c:ptCount val="1"/>
                <c:pt idx="0">
                  <c:v>Denmark</c:v>
                </c:pt>
              </c:strCache>
            </c:strRef>
          </c:tx>
          <c:spPr>
            <a:solidFill>
              <a:srgbClr val="FD8C59"/>
            </a:solidFill>
          </c:spPr>
          <c:invertIfNegative val="0"/>
          <c:cat>
            <c:numRef>
              <c:f>'09_40'!$B$22:$O$22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'09_40'!$B$24:$O$24</c:f>
              <c:numCache>
                <c:formatCode>General</c:formatCode>
                <c:ptCount val="14"/>
                <c:pt idx="0">
                  <c:v>1817</c:v>
                </c:pt>
                <c:pt idx="1">
                  <c:v>1782</c:v>
                </c:pt>
                <c:pt idx="2">
                  <c:v>1605</c:v>
                </c:pt>
                <c:pt idx="3">
                  <c:v>1942</c:v>
                </c:pt>
                <c:pt idx="4">
                  <c:v>1983</c:v>
                </c:pt>
                <c:pt idx="5">
                  <c:v>1920</c:v>
                </c:pt>
                <c:pt idx="6">
                  <c:v>1855</c:v>
                </c:pt>
                <c:pt idx="7">
                  <c:v>2089</c:v>
                </c:pt>
                <c:pt idx="8">
                  <c:v>2385</c:v>
                </c:pt>
                <c:pt idx="9">
                  <c:v>2415</c:v>
                </c:pt>
                <c:pt idx="10">
                  <c:v>2420</c:v>
                </c:pt>
                <c:pt idx="11">
                  <c:v>2646</c:v>
                </c:pt>
                <c:pt idx="12">
                  <c:v>2685</c:v>
                </c:pt>
                <c:pt idx="13">
                  <c:v>2596</c:v>
                </c:pt>
              </c:numCache>
            </c:numRef>
          </c:val>
        </c:ser>
        <c:ser>
          <c:idx val="2"/>
          <c:order val="2"/>
          <c:tx>
            <c:strRef>
              <c:f>'09_40'!$A$25</c:f>
              <c:strCache>
                <c:ptCount val="1"/>
                <c:pt idx="0">
                  <c:v>Croatia</c:v>
                </c:pt>
              </c:strCache>
            </c:strRef>
          </c:tx>
          <c:spPr>
            <a:solidFill>
              <a:srgbClr val="FEA882"/>
            </a:solidFill>
          </c:spPr>
          <c:invertIfNegative val="0"/>
          <c:cat>
            <c:numRef>
              <c:f>'09_40'!$B$22:$O$22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'09_40'!$B$25:$O$25</c:f>
              <c:numCache>
                <c:formatCode>General</c:formatCode>
                <c:ptCount val="14"/>
                <c:pt idx="0">
                  <c:v>17</c:v>
                </c:pt>
                <c:pt idx="1">
                  <c:v>18</c:v>
                </c:pt>
                <c:pt idx="2">
                  <c:v>19</c:v>
                </c:pt>
                <c:pt idx="3">
                  <c:v>10</c:v>
                </c:pt>
                <c:pt idx="4">
                  <c:v>12</c:v>
                </c:pt>
                <c:pt idx="5">
                  <c:v>9</c:v>
                </c:pt>
                <c:pt idx="6">
                  <c:v>16</c:v>
                </c:pt>
                <c:pt idx="7">
                  <c:v>10</c:v>
                </c:pt>
                <c:pt idx="8">
                  <c:v>14</c:v>
                </c:pt>
                <c:pt idx="9">
                  <c:v>19</c:v>
                </c:pt>
                <c:pt idx="10">
                  <c:v>23</c:v>
                </c:pt>
                <c:pt idx="11">
                  <c:v>27</c:v>
                </c:pt>
                <c:pt idx="12">
                  <c:v>32</c:v>
                </c:pt>
                <c:pt idx="13">
                  <c:v>51</c:v>
                </c:pt>
              </c:numCache>
            </c:numRef>
          </c:val>
        </c:ser>
        <c:ser>
          <c:idx val="3"/>
          <c:order val="3"/>
          <c:tx>
            <c:strRef>
              <c:f>'09_40'!$A$26</c:f>
              <c:strCache>
                <c:ptCount val="1"/>
                <c:pt idx="0">
                  <c:v>Serbia</c:v>
                </c:pt>
              </c:strCache>
            </c:strRef>
          </c:tx>
          <c:spPr>
            <a:solidFill>
              <a:srgbClr val="FEBDA0"/>
            </a:solidFill>
          </c:spPr>
          <c:invertIfNegative val="0"/>
          <c:cat>
            <c:numRef>
              <c:f>'09_40'!$B$22:$O$22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'09_40'!$B$26:$O$26</c:f>
              <c:numCache>
                <c:formatCode>General</c:formatCode>
                <c:ptCount val="14"/>
                <c:pt idx="0">
                  <c:v>8</c:v>
                </c:pt>
                <c:pt idx="1">
                  <c:v>6</c:v>
                </c:pt>
                <c:pt idx="2">
                  <c:v>5</c:v>
                </c:pt>
                <c:pt idx="3">
                  <c:v>11</c:v>
                </c:pt>
                <c:pt idx="4">
                  <c:v>11</c:v>
                </c:pt>
                <c:pt idx="5">
                  <c:v>4</c:v>
                </c:pt>
                <c:pt idx="6">
                  <c:v>1</c:v>
                </c:pt>
                <c:pt idx="7">
                  <c:v>10</c:v>
                </c:pt>
                <c:pt idx="8">
                  <c:v>9</c:v>
                </c:pt>
                <c:pt idx="9">
                  <c:v>9</c:v>
                </c:pt>
                <c:pt idx="10">
                  <c:v>8</c:v>
                </c:pt>
                <c:pt idx="11">
                  <c:v>20</c:v>
                </c:pt>
                <c:pt idx="12">
                  <c:v>13</c:v>
                </c:pt>
                <c:pt idx="13">
                  <c:v>14</c:v>
                </c:pt>
              </c:numCache>
            </c:numRef>
          </c:val>
        </c:ser>
        <c:dLbls>
          <c:showLegendKey val="0"/>
          <c:showVal val="0"/>
          <c:showCatName val="0"/>
          <c:showSerName val="0"/>
          <c:showPercent val="0"/>
          <c:showBubbleSize val="0"/>
        </c:dLbls>
        <c:gapWidth val="150"/>
        <c:axId val="191160704"/>
        <c:axId val="191162240"/>
      </c:barChart>
      <c:catAx>
        <c:axId val="191160704"/>
        <c:scaling>
          <c:orientation val="minMax"/>
        </c:scaling>
        <c:delete val="0"/>
        <c:axPos val="b"/>
        <c:numFmt formatCode="General" sourceLinked="1"/>
        <c:majorTickMark val="out"/>
        <c:minorTickMark val="none"/>
        <c:tickLblPos val="nextTo"/>
        <c:crossAx val="191162240"/>
        <c:crosses val="autoZero"/>
        <c:auto val="1"/>
        <c:lblAlgn val="ctr"/>
        <c:lblOffset val="100"/>
        <c:noMultiLvlLbl val="0"/>
      </c:catAx>
      <c:valAx>
        <c:axId val="19116224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91160704"/>
        <c:crosses val="autoZero"/>
        <c:crossBetween val="between"/>
      </c:valAx>
    </c:plotArea>
    <c:legend>
      <c:legendPos val="b"/>
      <c:layout/>
      <c:overlay val="0"/>
    </c:legend>
    <c:plotVisOnly val="1"/>
    <c:dispBlanksAs val="gap"/>
    <c:showDLblsOverMax val="0"/>
  </c:chart>
  <c:spPr>
    <a:ln>
      <a:solidFill>
        <a:srgbClr val="FD6925"/>
      </a:solidFill>
      <a:prstDash val="solid"/>
    </a:ln>
  </c:sp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Patent applications to the European Patent Office by applicants' / inventors' country of residence, 2010-2023 (Per million inhabitants)</a:t>
            </a:r>
            <a:endParaRPr lang="en-US" sz="1200" b="0"/>
          </a:p>
          <a:p>
            <a:pPr>
              <a:defRPr sz="1400">
                <a:latin typeface="Calibri"/>
                <a:ea typeface="Calibri"/>
                <a:cs typeface="Calibri"/>
              </a:defRPr>
            </a:pPr>
            <a:r>
              <a:rPr lang="en-US" sz="1200" b="0"/>
              <a:t>SDG ind 09_40: freq=Annual, coop_ptn=Applicant</a:t>
            </a:r>
          </a:p>
        </c:rich>
      </c:tx>
      <c:layout/>
      <c:overlay val="0"/>
    </c:title>
    <c:autoTitleDeleted val="0"/>
    <c:plotArea>
      <c:layout/>
      <c:barChart>
        <c:barDir val="col"/>
        <c:grouping val="clustered"/>
        <c:varyColors val="0"/>
        <c:ser>
          <c:idx val="0"/>
          <c:order val="0"/>
          <c:tx>
            <c:strRef>
              <c:f>'09_40'!$A$34</c:f>
              <c:strCache>
                <c:ptCount val="1"/>
                <c:pt idx="0">
                  <c:v>European Union - 27 countries (from 2020)</c:v>
                </c:pt>
              </c:strCache>
            </c:strRef>
          </c:tx>
          <c:spPr>
            <a:solidFill>
              <a:srgbClr val="FD6925"/>
            </a:solidFill>
          </c:spPr>
          <c:invertIfNegative val="0"/>
          <c:cat>
            <c:numRef>
              <c:f>'09_40'!$B$33:$O$33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'09_40'!$B$34:$O$34</c:f>
              <c:numCache>
                <c:formatCode>General</c:formatCode>
                <c:ptCount val="14"/>
                <c:pt idx="0">
                  <c:v>138.84</c:v>
                </c:pt>
                <c:pt idx="1">
                  <c:v>135.43</c:v>
                </c:pt>
                <c:pt idx="2">
                  <c:v>137.11000000000001</c:v>
                </c:pt>
                <c:pt idx="3">
                  <c:v>138.1</c:v>
                </c:pt>
                <c:pt idx="4">
                  <c:v>141.26</c:v>
                </c:pt>
                <c:pt idx="5">
                  <c:v>140.96</c:v>
                </c:pt>
                <c:pt idx="6">
                  <c:v>139.4</c:v>
                </c:pt>
                <c:pt idx="7">
                  <c:v>143.31</c:v>
                </c:pt>
                <c:pt idx="8">
                  <c:v>148.16999999999999</c:v>
                </c:pt>
                <c:pt idx="9">
                  <c:v>148.78</c:v>
                </c:pt>
                <c:pt idx="10">
                  <c:v>147.37</c:v>
                </c:pt>
                <c:pt idx="11">
                  <c:v>151.75</c:v>
                </c:pt>
                <c:pt idx="12">
                  <c:v>151.25</c:v>
                </c:pt>
                <c:pt idx="13">
                  <c:v>152.82</c:v>
                </c:pt>
              </c:numCache>
            </c:numRef>
          </c:val>
        </c:ser>
        <c:ser>
          <c:idx val="1"/>
          <c:order val="1"/>
          <c:tx>
            <c:strRef>
              <c:f>'09_40'!$A$35</c:f>
              <c:strCache>
                <c:ptCount val="1"/>
                <c:pt idx="0">
                  <c:v>Denmark</c:v>
                </c:pt>
              </c:strCache>
            </c:strRef>
          </c:tx>
          <c:spPr>
            <a:solidFill>
              <a:srgbClr val="FD8C59"/>
            </a:solidFill>
          </c:spPr>
          <c:invertIfNegative val="0"/>
          <c:cat>
            <c:numRef>
              <c:f>'09_40'!$B$33:$O$33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'09_40'!$B$35:$O$35</c:f>
              <c:numCache>
                <c:formatCode>General</c:formatCode>
                <c:ptCount val="14"/>
                <c:pt idx="0">
                  <c:v>327.52</c:v>
                </c:pt>
                <c:pt idx="1">
                  <c:v>319.89999999999998</c:v>
                </c:pt>
                <c:pt idx="2">
                  <c:v>287.04000000000002</c:v>
                </c:pt>
                <c:pt idx="3">
                  <c:v>345.86</c:v>
                </c:pt>
                <c:pt idx="4">
                  <c:v>351.38</c:v>
                </c:pt>
                <c:pt idx="5">
                  <c:v>337.82</c:v>
                </c:pt>
                <c:pt idx="6">
                  <c:v>323.85000000000002</c:v>
                </c:pt>
                <c:pt idx="7">
                  <c:v>362.36</c:v>
                </c:pt>
                <c:pt idx="8">
                  <c:v>411.66</c:v>
                </c:pt>
                <c:pt idx="9">
                  <c:v>415.35</c:v>
                </c:pt>
                <c:pt idx="10">
                  <c:v>414.99</c:v>
                </c:pt>
                <c:pt idx="11">
                  <c:v>451.79</c:v>
                </c:pt>
                <c:pt idx="12">
                  <c:v>454.85</c:v>
                </c:pt>
                <c:pt idx="13">
                  <c:v>437.58</c:v>
                </c:pt>
              </c:numCache>
            </c:numRef>
          </c:val>
        </c:ser>
        <c:ser>
          <c:idx val="2"/>
          <c:order val="2"/>
          <c:tx>
            <c:strRef>
              <c:f>'09_40'!$A$36</c:f>
              <c:strCache>
                <c:ptCount val="1"/>
                <c:pt idx="0">
                  <c:v>Croatia</c:v>
                </c:pt>
              </c:strCache>
            </c:strRef>
          </c:tx>
          <c:spPr>
            <a:solidFill>
              <a:srgbClr val="FEA882"/>
            </a:solidFill>
          </c:spPr>
          <c:invertIfNegative val="0"/>
          <c:cat>
            <c:numRef>
              <c:f>'09_40'!$B$33:$O$33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'09_40'!$B$36:$O$36</c:f>
              <c:numCache>
                <c:formatCode>General</c:formatCode>
                <c:ptCount val="14"/>
                <c:pt idx="0">
                  <c:v>3.96</c:v>
                </c:pt>
                <c:pt idx="1">
                  <c:v>4.2</c:v>
                </c:pt>
                <c:pt idx="2">
                  <c:v>4.45</c:v>
                </c:pt>
                <c:pt idx="3">
                  <c:v>2.35</c:v>
                </c:pt>
                <c:pt idx="4">
                  <c:v>2.83</c:v>
                </c:pt>
                <c:pt idx="5">
                  <c:v>2.14</c:v>
                </c:pt>
                <c:pt idx="6">
                  <c:v>3.83</c:v>
                </c:pt>
                <c:pt idx="7">
                  <c:v>2.42</c:v>
                </c:pt>
                <c:pt idx="8">
                  <c:v>3.42</c:v>
                </c:pt>
                <c:pt idx="9">
                  <c:v>4.67</c:v>
                </c:pt>
                <c:pt idx="10">
                  <c:v>5.68</c:v>
                </c:pt>
                <c:pt idx="11">
                  <c:v>6.82</c:v>
                </c:pt>
                <c:pt idx="12">
                  <c:v>8.3000000000000007</c:v>
                </c:pt>
                <c:pt idx="13">
                  <c:v>13.24</c:v>
                </c:pt>
              </c:numCache>
            </c:numRef>
          </c:val>
        </c:ser>
        <c:ser>
          <c:idx val="3"/>
          <c:order val="3"/>
          <c:tx>
            <c:strRef>
              <c:f>'09_40'!$A$37</c:f>
              <c:strCache>
                <c:ptCount val="1"/>
                <c:pt idx="0">
                  <c:v>Serbia</c:v>
                </c:pt>
              </c:strCache>
            </c:strRef>
          </c:tx>
          <c:spPr>
            <a:solidFill>
              <a:srgbClr val="FEBDA0"/>
            </a:solidFill>
          </c:spPr>
          <c:invertIfNegative val="0"/>
          <c:cat>
            <c:numRef>
              <c:f>'09_40'!$B$33:$O$33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'09_40'!$B$37:$O$37</c:f>
              <c:numCache>
                <c:formatCode>General</c:formatCode>
                <c:ptCount val="14"/>
                <c:pt idx="0">
                  <c:v>1.1000000000000001</c:v>
                </c:pt>
                <c:pt idx="1">
                  <c:v>0.83</c:v>
                </c:pt>
                <c:pt idx="2">
                  <c:v>0.69</c:v>
                </c:pt>
                <c:pt idx="3">
                  <c:v>1.54</c:v>
                </c:pt>
                <c:pt idx="4">
                  <c:v>1.54</c:v>
                </c:pt>
                <c:pt idx="5">
                  <c:v>0.56000000000000005</c:v>
                </c:pt>
                <c:pt idx="6">
                  <c:v>0.14000000000000001</c:v>
                </c:pt>
                <c:pt idx="7">
                  <c:v>1.42</c:v>
                </c:pt>
                <c:pt idx="8">
                  <c:v>1.29</c:v>
                </c:pt>
                <c:pt idx="9">
                  <c:v>1.3</c:v>
                </c:pt>
                <c:pt idx="10">
                  <c:v>1.1599999999999999</c:v>
                </c:pt>
                <c:pt idx="11">
                  <c:v>2.93</c:v>
                </c:pt>
                <c:pt idx="12">
                  <c:v>1.93</c:v>
                </c:pt>
                <c:pt idx="13">
                  <c:v>2.11</c:v>
                </c:pt>
              </c:numCache>
            </c:numRef>
          </c:val>
        </c:ser>
        <c:dLbls>
          <c:showLegendKey val="0"/>
          <c:showVal val="0"/>
          <c:showCatName val="0"/>
          <c:showSerName val="0"/>
          <c:showPercent val="0"/>
          <c:showBubbleSize val="0"/>
        </c:dLbls>
        <c:gapWidth val="150"/>
        <c:axId val="197908736"/>
        <c:axId val="197914624"/>
      </c:barChart>
      <c:catAx>
        <c:axId val="197908736"/>
        <c:scaling>
          <c:orientation val="minMax"/>
        </c:scaling>
        <c:delete val="0"/>
        <c:axPos val="b"/>
        <c:numFmt formatCode="General" sourceLinked="1"/>
        <c:majorTickMark val="out"/>
        <c:minorTickMark val="none"/>
        <c:tickLblPos val="nextTo"/>
        <c:crossAx val="197914624"/>
        <c:crosses val="autoZero"/>
        <c:auto val="1"/>
        <c:lblAlgn val="ctr"/>
        <c:lblOffset val="100"/>
        <c:noMultiLvlLbl val="0"/>
      </c:catAx>
      <c:valAx>
        <c:axId val="19791462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97908736"/>
        <c:crosses val="autoZero"/>
        <c:crossBetween val="between"/>
      </c:valAx>
    </c:plotArea>
    <c:legend>
      <c:legendPos val="b"/>
      <c:layout/>
      <c:overlay val="0"/>
    </c:legend>
    <c:plotVisOnly val="1"/>
    <c:dispBlanksAs val="gap"/>
    <c:showDLblsOverMax val="0"/>
  </c:chart>
  <c:spPr>
    <a:ln>
      <a:solidFill>
        <a:srgbClr val="FD6925"/>
      </a:solidFill>
      <a:prstDash val="solid"/>
    </a:ln>
  </c:sp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Patent applications to the European Patent Office by applicants' / inventors' country of residence, 2010-2023 (Number)</a:t>
            </a:r>
            <a:endParaRPr sz="1200" b="0"/>
          </a:p>
          <a:p>
            <a:pPr>
              <a:defRPr sz="1400">
                <a:latin typeface="Calibri"/>
                <a:ea typeface="Calibri"/>
                <a:cs typeface="Calibri"/>
              </a:defRPr>
            </a:pPr>
            <a:r>
              <a:rPr sz="1200" b="0"/>
              <a:t>SDG ind 09_40: freq=Annual, coop_ptn=Inventor</a:t>
            </a:r>
          </a:p>
        </c:rich>
      </c:tx>
      <c:overlay val="0"/>
    </c:title>
    <c:autoTitleDeleted val="0"/>
    <c:plotArea>
      <c:layout/>
      <c:barChart>
        <c:barDir val="col"/>
        <c:grouping val="clustered"/>
        <c:varyColors val="0"/>
        <c:ser>
          <c:idx val="0"/>
          <c:order val="0"/>
          <c:tx>
            <c:strRef>
              <c:f>'09_40'!$A$45</c:f>
              <c:strCache>
                <c:ptCount val="1"/>
                <c:pt idx="0">
                  <c:v>European Union - 27 countries (from 2020)</c:v>
                </c:pt>
              </c:strCache>
            </c:strRef>
          </c:tx>
          <c:spPr>
            <a:solidFill>
              <a:srgbClr val="FD6925"/>
            </a:solidFill>
          </c:spPr>
          <c:invertIfNegative val="0"/>
          <c:cat>
            <c:numRef>
              <c:f>'09_40'!$B$44:$O$44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'09_40'!$B$45:$O$45</c:f>
              <c:numCache>
                <c:formatCode>General</c:formatCode>
                <c:ptCount val="14"/>
                <c:pt idx="0">
                  <c:v>0</c:v>
                </c:pt>
                <c:pt idx="1">
                  <c:v>59733</c:v>
                </c:pt>
                <c:pt idx="2">
                  <c:v>60339</c:v>
                </c:pt>
                <c:pt idx="3">
                  <c:v>60685</c:v>
                </c:pt>
                <c:pt idx="4">
                  <c:v>62191</c:v>
                </c:pt>
                <c:pt idx="5">
                  <c:v>61915</c:v>
                </c:pt>
                <c:pt idx="6">
                  <c:v>62998</c:v>
                </c:pt>
                <c:pt idx="7">
                  <c:v>64864</c:v>
                </c:pt>
                <c:pt idx="8">
                  <c:v>67667</c:v>
                </c:pt>
                <c:pt idx="9">
                  <c:v>67968</c:v>
                </c:pt>
                <c:pt idx="10">
                  <c:v>67235</c:v>
                </c:pt>
                <c:pt idx="11">
                  <c:v>68088</c:v>
                </c:pt>
                <c:pt idx="12">
                  <c:v>68668</c:v>
                </c:pt>
                <c:pt idx="13">
                  <c:v>69879</c:v>
                </c:pt>
              </c:numCache>
            </c:numRef>
          </c:val>
        </c:ser>
        <c:ser>
          <c:idx val="1"/>
          <c:order val="1"/>
          <c:tx>
            <c:strRef>
              <c:f>'09_40'!$A$46</c:f>
              <c:strCache>
                <c:ptCount val="1"/>
                <c:pt idx="0">
                  <c:v>Denmark</c:v>
                </c:pt>
              </c:strCache>
            </c:strRef>
          </c:tx>
          <c:spPr>
            <a:solidFill>
              <a:srgbClr val="FD8C59"/>
            </a:solidFill>
          </c:spPr>
          <c:invertIfNegative val="0"/>
          <c:cat>
            <c:numRef>
              <c:f>'09_40'!$B$44:$O$44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'09_40'!$B$46:$O$46</c:f>
              <c:numCache>
                <c:formatCode>General</c:formatCode>
                <c:ptCount val="14"/>
                <c:pt idx="0">
                  <c:v>0</c:v>
                </c:pt>
                <c:pt idx="1">
                  <c:v>1867</c:v>
                </c:pt>
                <c:pt idx="2">
                  <c:v>1724</c:v>
                </c:pt>
                <c:pt idx="3">
                  <c:v>1892</c:v>
                </c:pt>
                <c:pt idx="4">
                  <c:v>1964</c:v>
                </c:pt>
                <c:pt idx="5">
                  <c:v>1896</c:v>
                </c:pt>
                <c:pt idx="6">
                  <c:v>1850</c:v>
                </c:pt>
                <c:pt idx="7">
                  <c:v>2040</c:v>
                </c:pt>
                <c:pt idx="8">
                  <c:v>2288</c:v>
                </c:pt>
                <c:pt idx="9">
                  <c:v>2253</c:v>
                </c:pt>
                <c:pt idx="10">
                  <c:v>2292</c:v>
                </c:pt>
                <c:pt idx="11">
                  <c:v>2590</c:v>
                </c:pt>
                <c:pt idx="12">
                  <c:v>2549</c:v>
                </c:pt>
                <c:pt idx="13">
                  <c:v>2531</c:v>
                </c:pt>
              </c:numCache>
            </c:numRef>
          </c:val>
        </c:ser>
        <c:ser>
          <c:idx val="2"/>
          <c:order val="2"/>
          <c:tx>
            <c:strRef>
              <c:f>'09_40'!$A$47</c:f>
              <c:strCache>
                <c:ptCount val="1"/>
                <c:pt idx="0">
                  <c:v>Croatia</c:v>
                </c:pt>
              </c:strCache>
            </c:strRef>
          </c:tx>
          <c:spPr>
            <a:solidFill>
              <a:srgbClr val="FEA882"/>
            </a:solidFill>
          </c:spPr>
          <c:invertIfNegative val="0"/>
          <c:cat>
            <c:numRef>
              <c:f>'09_40'!$B$44:$O$44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'09_40'!$B$47:$O$47</c:f>
              <c:numCache>
                <c:formatCode>General</c:formatCode>
                <c:ptCount val="14"/>
                <c:pt idx="0">
                  <c:v>0</c:v>
                </c:pt>
                <c:pt idx="1">
                  <c:v>27</c:v>
                </c:pt>
                <c:pt idx="2">
                  <c:v>29</c:v>
                </c:pt>
                <c:pt idx="3">
                  <c:v>21</c:v>
                </c:pt>
                <c:pt idx="4">
                  <c:v>23</c:v>
                </c:pt>
                <c:pt idx="5">
                  <c:v>20</c:v>
                </c:pt>
                <c:pt idx="6">
                  <c:v>29</c:v>
                </c:pt>
                <c:pt idx="7">
                  <c:v>20</c:v>
                </c:pt>
                <c:pt idx="8">
                  <c:v>31</c:v>
                </c:pt>
                <c:pt idx="9">
                  <c:v>38</c:v>
                </c:pt>
                <c:pt idx="10">
                  <c:v>39</c:v>
                </c:pt>
                <c:pt idx="11">
                  <c:v>29</c:v>
                </c:pt>
                <c:pt idx="12">
                  <c:v>54</c:v>
                </c:pt>
                <c:pt idx="13">
                  <c:v>68</c:v>
                </c:pt>
              </c:numCache>
            </c:numRef>
          </c:val>
        </c:ser>
        <c:ser>
          <c:idx val="3"/>
          <c:order val="3"/>
          <c:tx>
            <c:strRef>
              <c:f>'09_40'!$A$48</c:f>
              <c:strCache>
                <c:ptCount val="1"/>
                <c:pt idx="0">
                  <c:v>Serbia</c:v>
                </c:pt>
              </c:strCache>
            </c:strRef>
          </c:tx>
          <c:spPr>
            <a:solidFill>
              <a:srgbClr val="FEBDA0"/>
            </a:solidFill>
          </c:spPr>
          <c:invertIfNegative val="0"/>
          <c:cat>
            <c:numRef>
              <c:f>'09_40'!$B$44:$O$44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'09_40'!$B$48:$O$48</c:f>
              <c:numCache>
                <c:formatCode>General</c:formatCode>
                <c:ptCount val="14"/>
                <c:pt idx="0">
                  <c:v>0</c:v>
                </c:pt>
                <c:pt idx="1">
                  <c:v>9</c:v>
                </c:pt>
                <c:pt idx="2">
                  <c:v>13</c:v>
                </c:pt>
                <c:pt idx="3">
                  <c:v>17</c:v>
                </c:pt>
                <c:pt idx="4">
                  <c:v>21</c:v>
                </c:pt>
                <c:pt idx="5">
                  <c:v>12</c:v>
                </c:pt>
                <c:pt idx="6">
                  <c:v>8</c:v>
                </c:pt>
                <c:pt idx="7">
                  <c:v>26</c:v>
                </c:pt>
                <c:pt idx="8">
                  <c:v>19</c:v>
                </c:pt>
                <c:pt idx="9">
                  <c:v>16</c:v>
                </c:pt>
                <c:pt idx="10">
                  <c:v>21</c:v>
                </c:pt>
                <c:pt idx="11">
                  <c:v>27</c:v>
                </c:pt>
                <c:pt idx="12">
                  <c:v>25</c:v>
                </c:pt>
                <c:pt idx="13">
                  <c:v>21</c:v>
                </c:pt>
              </c:numCache>
            </c:numRef>
          </c:val>
        </c:ser>
        <c:dLbls>
          <c:showLegendKey val="0"/>
          <c:showVal val="0"/>
          <c:showCatName val="0"/>
          <c:showSerName val="0"/>
          <c:showPercent val="0"/>
          <c:showBubbleSize val="0"/>
        </c:dLbls>
        <c:gapWidth val="150"/>
        <c:axId val="198710016"/>
        <c:axId val="198711552"/>
      </c:barChart>
      <c:catAx>
        <c:axId val="198710016"/>
        <c:scaling>
          <c:orientation val="minMax"/>
        </c:scaling>
        <c:delete val="0"/>
        <c:axPos val="b"/>
        <c:numFmt formatCode="General" sourceLinked="1"/>
        <c:majorTickMark val="out"/>
        <c:minorTickMark val="none"/>
        <c:tickLblPos val="nextTo"/>
        <c:crossAx val="198711552"/>
        <c:crosses val="autoZero"/>
        <c:auto val="1"/>
        <c:lblAlgn val="ctr"/>
        <c:lblOffset val="100"/>
        <c:noMultiLvlLbl val="0"/>
      </c:catAx>
      <c:valAx>
        <c:axId val="19871155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98710016"/>
        <c:crosses val="autoZero"/>
        <c:crossBetween val="between"/>
      </c:valAx>
    </c:plotArea>
    <c:legend>
      <c:legendPos val="b"/>
      <c:overlay val="0"/>
    </c:legend>
    <c:plotVisOnly val="1"/>
    <c:dispBlanksAs val="gap"/>
    <c:showDLblsOverMax val="0"/>
  </c:chart>
  <c:spPr>
    <a:ln>
      <a:solidFill>
        <a:srgbClr val="FD6925"/>
      </a:solidFill>
      <a:prstDash val="solid"/>
    </a:ln>
  </c:sp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Patent applications to the European Patent Office by applicants' / inventors' country of residence, 2010-2023 (Per million inhabitants)</a:t>
            </a:r>
            <a:endParaRPr sz="1200" b="0"/>
          </a:p>
          <a:p>
            <a:pPr>
              <a:defRPr sz="1400">
                <a:latin typeface="Calibri"/>
                <a:ea typeface="Calibri"/>
                <a:cs typeface="Calibri"/>
              </a:defRPr>
            </a:pPr>
            <a:r>
              <a:rPr sz="1200" b="0"/>
              <a:t>SDG ind 09_40: freq=Annual, coop_ptn=Inventor</a:t>
            </a:r>
          </a:p>
        </c:rich>
      </c:tx>
      <c:overlay val="0"/>
    </c:title>
    <c:autoTitleDeleted val="0"/>
    <c:plotArea>
      <c:layout/>
      <c:barChart>
        <c:barDir val="col"/>
        <c:grouping val="clustered"/>
        <c:varyColors val="0"/>
        <c:ser>
          <c:idx val="0"/>
          <c:order val="0"/>
          <c:tx>
            <c:strRef>
              <c:f>'09_40'!$A$56</c:f>
              <c:strCache>
                <c:ptCount val="1"/>
                <c:pt idx="0">
                  <c:v>European Union - 27 countries (from 2020)</c:v>
                </c:pt>
              </c:strCache>
            </c:strRef>
          </c:tx>
          <c:spPr>
            <a:solidFill>
              <a:srgbClr val="FD6925"/>
            </a:solidFill>
          </c:spPr>
          <c:invertIfNegative val="0"/>
          <c:cat>
            <c:numRef>
              <c:f>'09_40'!$B$55:$O$55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'09_40'!$B$56:$O$56</c:f>
              <c:numCache>
                <c:formatCode>General</c:formatCode>
                <c:ptCount val="14"/>
                <c:pt idx="0">
                  <c:v>0</c:v>
                </c:pt>
                <c:pt idx="1">
                  <c:v>135.68</c:v>
                </c:pt>
                <c:pt idx="2">
                  <c:v>136.85</c:v>
                </c:pt>
                <c:pt idx="3">
                  <c:v>137.31</c:v>
                </c:pt>
                <c:pt idx="4">
                  <c:v>140.30000000000001</c:v>
                </c:pt>
                <c:pt idx="5">
                  <c:v>139.37</c:v>
                </c:pt>
                <c:pt idx="6">
                  <c:v>141.52000000000001</c:v>
                </c:pt>
                <c:pt idx="7">
                  <c:v>145.47999999999999</c:v>
                </c:pt>
                <c:pt idx="8">
                  <c:v>151.5</c:v>
                </c:pt>
                <c:pt idx="9">
                  <c:v>152.05000000000001</c:v>
                </c:pt>
                <c:pt idx="10">
                  <c:v>150.30000000000001</c:v>
                </c:pt>
                <c:pt idx="11">
                  <c:v>152.35</c:v>
                </c:pt>
                <c:pt idx="12">
                  <c:v>153.61000000000001</c:v>
                </c:pt>
                <c:pt idx="13">
                  <c:v>155.72</c:v>
                </c:pt>
              </c:numCache>
            </c:numRef>
          </c:val>
        </c:ser>
        <c:ser>
          <c:idx val="1"/>
          <c:order val="1"/>
          <c:tx>
            <c:strRef>
              <c:f>'09_40'!$A$57</c:f>
              <c:strCache>
                <c:ptCount val="1"/>
                <c:pt idx="0">
                  <c:v>Denmark</c:v>
                </c:pt>
              </c:strCache>
            </c:strRef>
          </c:tx>
          <c:spPr>
            <a:solidFill>
              <a:srgbClr val="FD8C59"/>
            </a:solidFill>
          </c:spPr>
          <c:invertIfNegative val="0"/>
          <c:cat>
            <c:numRef>
              <c:f>'09_40'!$B$55:$O$55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'09_40'!$B$57:$O$57</c:f>
              <c:numCache>
                <c:formatCode>General</c:formatCode>
                <c:ptCount val="14"/>
                <c:pt idx="0">
                  <c:v>0</c:v>
                </c:pt>
                <c:pt idx="1">
                  <c:v>335.15</c:v>
                </c:pt>
                <c:pt idx="2">
                  <c:v>308.32</c:v>
                </c:pt>
                <c:pt idx="3">
                  <c:v>336.96</c:v>
                </c:pt>
                <c:pt idx="4">
                  <c:v>348.01</c:v>
                </c:pt>
                <c:pt idx="5">
                  <c:v>333.6</c:v>
                </c:pt>
                <c:pt idx="6">
                  <c:v>322.97000000000003</c:v>
                </c:pt>
                <c:pt idx="7">
                  <c:v>353.86</c:v>
                </c:pt>
                <c:pt idx="8">
                  <c:v>394.92</c:v>
                </c:pt>
                <c:pt idx="9">
                  <c:v>387.48</c:v>
                </c:pt>
                <c:pt idx="10">
                  <c:v>393.04</c:v>
                </c:pt>
                <c:pt idx="11">
                  <c:v>442.16</c:v>
                </c:pt>
                <c:pt idx="12">
                  <c:v>431.81</c:v>
                </c:pt>
                <c:pt idx="13">
                  <c:v>426.62</c:v>
                </c:pt>
              </c:numCache>
            </c:numRef>
          </c:val>
        </c:ser>
        <c:ser>
          <c:idx val="2"/>
          <c:order val="2"/>
          <c:tx>
            <c:strRef>
              <c:f>'09_40'!$A$58</c:f>
              <c:strCache>
                <c:ptCount val="1"/>
                <c:pt idx="0">
                  <c:v>Croatia</c:v>
                </c:pt>
              </c:strCache>
            </c:strRef>
          </c:tx>
          <c:spPr>
            <a:solidFill>
              <a:srgbClr val="FEA882"/>
            </a:solidFill>
          </c:spPr>
          <c:invertIfNegative val="0"/>
          <c:cat>
            <c:numRef>
              <c:f>'09_40'!$B$55:$O$55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'09_40'!$B$58:$O$58</c:f>
              <c:numCache>
                <c:formatCode>General</c:formatCode>
                <c:ptCount val="14"/>
                <c:pt idx="0">
                  <c:v>0</c:v>
                </c:pt>
                <c:pt idx="1">
                  <c:v>6.3</c:v>
                </c:pt>
                <c:pt idx="2">
                  <c:v>6.79</c:v>
                </c:pt>
                <c:pt idx="3">
                  <c:v>4.9400000000000004</c:v>
                </c:pt>
                <c:pt idx="4">
                  <c:v>5.43</c:v>
                </c:pt>
                <c:pt idx="5">
                  <c:v>4.75</c:v>
                </c:pt>
                <c:pt idx="6">
                  <c:v>6.95</c:v>
                </c:pt>
                <c:pt idx="7">
                  <c:v>4.84</c:v>
                </c:pt>
                <c:pt idx="8">
                  <c:v>7.58</c:v>
                </c:pt>
                <c:pt idx="9">
                  <c:v>9.34</c:v>
                </c:pt>
                <c:pt idx="10">
                  <c:v>9.64</c:v>
                </c:pt>
                <c:pt idx="11">
                  <c:v>7.38</c:v>
                </c:pt>
                <c:pt idx="12">
                  <c:v>14</c:v>
                </c:pt>
                <c:pt idx="13">
                  <c:v>17.66</c:v>
                </c:pt>
              </c:numCache>
            </c:numRef>
          </c:val>
        </c:ser>
        <c:ser>
          <c:idx val="3"/>
          <c:order val="3"/>
          <c:tx>
            <c:strRef>
              <c:f>'09_40'!$A$59</c:f>
              <c:strCache>
                <c:ptCount val="1"/>
                <c:pt idx="0">
                  <c:v>Serbia</c:v>
                </c:pt>
              </c:strCache>
            </c:strRef>
          </c:tx>
          <c:spPr>
            <a:solidFill>
              <a:srgbClr val="FEBDA0"/>
            </a:solidFill>
          </c:spPr>
          <c:invertIfNegative val="0"/>
          <c:cat>
            <c:numRef>
              <c:f>'09_40'!$B$55:$O$55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'09_40'!$B$59:$O$59</c:f>
              <c:numCache>
                <c:formatCode>General</c:formatCode>
                <c:ptCount val="14"/>
                <c:pt idx="0">
                  <c:v>0</c:v>
                </c:pt>
                <c:pt idx="1">
                  <c:v>1.24</c:v>
                </c:pt>
                <c:pt idx="2">
                  <c:v>1.81</c:v>
                </c:pt>
                <c:pt idx="3">
                  <c:v>2.37</c:v>
                </c:pt>
                <c:pt idx="4">
                  <c:v>2.95</c:v>
                </c:pt>
                <c:pt idx="5">
                  <c:v>1.69</c:v>
                </c:pt>
                <c:pt idx="6">
                  <c:v>1.1299999999999999</c:v>
                </c:pt>
                <c:pt idx="7">
                  <c:v>3.7</c:v>
                </c:pt>
                <c:pt idx="8">
                  <c:v>2.72</c:v>
                </c:pt>
                <c:pt idx="9">
                  <c:v>2.2999999999999998</c:v>
                </c:pt>
                <c:pt idx="10">
                  <c:v>3.04</c:v>
                </c:pt>
                <c:pt idx="11">
                  <c:v>3.9</c:v>
                </c:pt>
                <c:pt idx="12">
                  <c:v>3.71</c:v>
                </c:pt>
                <c:pt idx="13">
                  <c:v>3.16</c:v>
                </c:pt>
              </c:numCache>
            </c:numRef>
          </c:val>
        </c:ser>
        <c:dLbls>
          <c:showLegendKey val="0"/>
          <c:showVal val="0"/>
          <c:showCatName val="0"/>
          <c:showSerName val="0"/>
          <c:showPercent val="0"/>
          <c:showBubbleSize val="0"/>
        </c:dLbls>
        <c:gapWidth val="150"/>
        <c:axId val="198950912"/>
        <c:axId val="198952448"/>
      </c:barChart>
      <c:catAx>
        <c:axId val="198950912"/>
        <c:scaling>
          <c:orientation val="minMax"/>
        </c:scaling>
        <c:delete val="0"/>
        <c:axPos val="b"/>
        <c:numFmt formatCode="General" sourceLinked="1"/>
        <c:majorTickMark val="out"/>
        <c:minorTickMark val="none"/>
        <c:tickLblPos val="nextTo"/>
        <c:crossAx val="198952448"/>
        <c:crosses val="autoZero"/>
        <c:auto val="1"/>
        <c:lblAlgn val="ctr"/>
        <c:lblOffset val="100"/>
        <c:noMultiLvlLbl val="0"/>
      </c:catAx>
      <c:valAx>
        <c:axId val="19895244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98950912"/>
        <c:crosses val="autoZero"/>
        <c:crossBetween val="between"/>
      </c:valAx>
    </c:plotArea>
    <c:legend>
      <c:legendPos val="b"/>
      <c:overlay val="0"/>
    </c:legend>
    <c:plotVisOnly val="1"/>
    <c:dispBlanksAs val="gap"/>
    <c:showDLblsOverMax val="0"/>
  </c:chart>
  <c:spPr>
    <a:ln>
      <a:solidFill>
        <a:srgbClr val="FD6925"/>
      </a:solidFill>
      <a:prstDash val="solid"/>
    </a:ln>
  </c:sp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Share of buses and trains in inland passenger transport, 2010-2022 (Percentage)</a:t>
            </a:r>
            <a:endParaRPr lang="en-US" sz="1200" b="0"/>
          </a:p>
          <a:p>
            <a:pPr>
              <a:defRPr sz="1400">
                <a:latin typeface="Calibri"/>
                <a:ea typeface="Calibri"/>
                <a:cs typeface="Calibri"/>
              </a:defRPr>
            </a:pPr>
            <a:r>
              <a:rPr lang="en-US" sz="1200" b="0"/>
              <a:t>SDG ind 09_50: freq=Annual, vehicle=Trains, motor coaches, buses and trolley buses - sum of available data</a:t>
            </a:r>
          </a:p>
        </c:rich>
      </c:tx>
      <c:layout/>
      <c:overlay val="0"/>
    </c:title>
    <c:autoTitleDeleted val="0"/>
    <c:plotArea>
      <c:layout/>
      <c:barChart>
        <c:barDir val="col"/>
        <c:grouping val="clustered"/>
        <c:varyColors val="0"/>
        <c:ser>
          <c:idx val="0"/>
          <c:order val="0"/>
          <c:tx>
            <c:strRef>
              <c:f>'09_50'!$A$23</c:f>
              <c:strCache>
                <c:ptCount val="1"/>
                <c:pt idx="0">
                  <c:v>European Union - 27 countries (from 2020)</c:v>
                </c:pt>
              </c:strCache>
            </c:strRef>
          </c:tx>
          <c:spPr>
            <a:solidFill>
              <a:srgbClr val="FD6925"/>
            </a:solidFill>
          </c:spPr>
          <c:invertIfNegative val="0"/>
          <c:cat>
            <c:numRef>
              <c:f>'09_50'!$B$22:$N$22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'09_50'!$B$23:$N$23</c:f>
              <c:numCache>
                <c:formatCode>General</c:formatCode>
                <c:ptCount val="13"/>
                <c:pt idx="0">
                  <c:v>17.100000000000001</c:v>
                </c:pt>
                <c:pt idx="1">
                  <c:v>17.600000000000001</c:v>
                </c:pt>
                <c:pt idx="2">
                  <c:v>17.8</c:v>
                </c:pt>
                <c:pt idx="3">
                  <c:v>18</c:v>
                </c:pt>
                <c:pt idx="4">
                  <c:v>17.600000000000001</c:v>
                </c:pt>
                <c:pt idx="5">
                  <c:v>17.600000000000001</c:v>
                </c:pt>
                <c:pt idx="6">
                  <c:v>17.5</c:v>
                </c:pt>
                <c:pt idx="7">
                  <c:v>17.2</c:v>
                </c:pt>
                <c:pt idx="8">
                  <c:v>17.3</c:v>
                </c:pt>
                <c:pt idx="9">
                  <c:v>17.5</c:v>
                </c:pt>
                <c:pt idx="10">
                  <c:v>13</c:v>
                </c:pt>
                <c:pt idx="11">
                  <c:v>13.4</c:v>
                </c:pt>
                <c:pt idx="12">
                  <c:v>16.600000000000001</c:v>
                </c:pt>
              </c:numCache>
            </c:numRef>
          </c:val>
        </c:ser>
        <c:ser>
          <c:idx val="1"/>
          <c:order val="1"/>
          <c:tx>
            <c:strRef>
              <c:f>'09_50'!$A$24</c:f>
              <c:strCache>
                <c:ptCount val="1"/>
                <c:pt idx="0">
                  <c:v>Denmark</c:v>
                </c:pt>
              </c:strCache>
            </c:strRef>
          </c:tx>
          <c:spPr>
            <a:solidFill>
              <a:srgbClr val="FD8C59"/>
            </a:solidFill>
          </c:spPr>
          <c:invertIfNegative val="0"/>
          <c:cat>
            <c:numRef>
              <c:f>'09_50'!$B$22:$N$22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'09_50'!$B$24:$N$24</c:f>
              <c:numCache>
                <c:formatCode>General</c:formatCode>
                <c:ptCount val="13"/>
                <c:pt idx="0">
                  <c:v>20.3</c:v>
                </c:pt>
                <c:pt idx="1">
                  <c:v>20</c:v>
                </c:pt>
                <c:pt idx="2">
                  <c:v>20.100000000000001</c:v>
                </c:pt>
                <c:pt idx="3">
                  <c:v>20</c:v>
                </c:pt>
                <c:pt idx="4">
                  <c:v>19.399999999999999</c:v>
                </c:pt>
                <c:pt idx="5">
                  <c:v>19</c:v>
                </c:pt>
                <c:pt idx="6">
                  <c:v>18.5</c:v>
                </c:pt>
                <c:pt idx="7">
                  <c:v>18.399999999999999</c:v>
                </c:pt>
                <c:pt idx="8">
                  <c:v>18</c:v>
                </c:pt>
                <c:pt idx="9">
                  <c:v>17.3</c:v>
                </c:pt>
                <c:pt idx="10">
                  <c:v>12.8</c:v>
                </c:pt>
                <c:pt idx="11">
                  <c:v>13.1</c:v>
                </c:pt>
                <c:pt idx="12">
                  <c:v>19.2</c:v>
                </c:pt>
              </c:numCache>
            </c:numRef>
          </c:val>
        </c:ser>
        <c:ser>
          <c:idx val="2"/>
          <c:order val="2"/>
          <c:tx>
            <c:strRef>
              <c:f>'09_50'!$A$25</c:f>
              <c:strCache>
                <c:ptCount val="1"/>
                <c:pt idx="0">
                  <c:v>Croatia</c:v>
                </c:pt>
              </c:strCache>
            </c:strRef>
          </c:tx>
          <c:spPr>
            <a:solidFill>
              <a:srgbClr val="FEA882"/>
            </a:solidFill>
          </c:spPr>
          <c:invertIfNegative val="0"/>
          <c:cat>
            <c:numRef>
              <c:f>'09_50'!$B$22:$N$22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'09_50'!$B$25:$N$25</c:f>
              <c:numCache>
                <c:formatCode>General</c:formatCode>
                <c:ptCount val="13"/>
                <c:pt idx="0">
                  <c:v>16.3</c:v>
                </c:pt>
                <c:pt idx="1">
                  <c:v>15.4</c:v>
                </c:pt>
                <c:pt idx="2">
                  <c:v>14.2</c:v>
                </c:pt>
                <c:pt idx="3">
                  <c:v>14.5</c:v>
                </c:pt>
                <c:pt idx="4">
                  <c:v>14.9</c:v>
                </c:pt>
                <c:pt idx="5">
                  <c:v>14.1</c:v>
                </c:pt>
                <c:pt idx="6">
                  <c:v>15</c:v>
                </c:pt>
                <c:pt idx="7">
                  <c:v>15.7</c:v>
                </c:pt>
                <c:pt idx="8">
                  <c:v>15.2</c:v>
                </c:pt>
                <c:pt idx="9">
                  <c:v>15.8</c:v>
                </c:pt>
                <c:pt idx="10">
                  <c:v>11.1</c:v>
                </c:pt>
                <c:pt idx="11">
                  <c:v>11.2</c:v>
                </c:pt>
                <c:pt idx="12">
                  <c:v>14.5</c:v>
                </c:pt>
              </c:numCache>
            </c:numRef>
          </c:val>
        </c:ser>
        <c:ser>
          <c:idx val="3"/>
          <c:order val="3"/>
          <c:tx>
            <c:strRef>
              <c:f>'09_50'!$A$26</c:f>
              <c:strCache>
                <c:ptCount val="1"/>
                <c:pt idx="0">
                  <c:v>Serbia</c:v>
                </c:pt>
              </c:strCache>
            </c:strRef>
          </c:tx>
          <c:spPr>
            <a:solidFill>
              <a:srgbClr val="FEBDA0"/>
            </a:solidFill>
          </c:spPr>
          <c:invertIfNegative val="0"/>
          <c:cat>
            <c:numRef>
              <c:f>'09_50'!$B$22:$N$22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'09_50'!$B$26:$N$26</c:f>
              <c:numCache>
                <c:formatCode>General</c:formatCode>
                <c:ptCount val="13"/>
                <c:pt idx="0">
                  <c:v>14.5</c:v>
                </c:pt>
                <c:pt idx="1">
                  <c:v>16.600000000000001</c:v>
                </c:pt>
                <c:pt idx="2">
                  <c:v>16.3</c:v>
                </c:pt>
                <c:pt idx="3">
                  <c:v>16.2</c:v>
                </c:pt>
                <c:pt idx="4">
                  <c:v>14.3</c:v>
                </c:pt>
                <c:pt idx="5">
                  <c:v>15.1</c:v>
                </c:pt>
                <c:pt idx="6">
                  <c:v>13.8</c:v>
                </c:pt>
                <c:pt idx="7">
                  <c:v>13.4</c:v>
                </c:pt>
                <c:pt idx="8">
                  <c:v>14.9</c:v>
                </c:pt>
                <c:pt idx="9">
                  <c:v>13.6</c:v>
                </c:pt>
                <c:pt idx="10">
                  <c:v>10.5</c:v>
                </c:pt>
                <c:pt idx="11">
                  <c:v>11.2</c:v>
                </c:pt>
                <c:pt idx="12">
                  <c:v>13.5</c:v>
                </c:pt>
              </c:numCache>
            </c:numRef>
          </c:val>
        </c:ser>
        <c:dLbls>
          <c:showLegendKey val="0"/>
          <c:showVal val="0"/>
          <c:showCatName val="0"/>
          <c:showSerName val="0"/>
          <c:showPercent val="0"/>
          <c:showBubbleSize val="0"/>
        </c:dLbls>
        <c:gapWidth val="150"/>
        <c:axId val="199396736"/>
        <c:axId val="199402624"/>
      </c:barChart>
      <c:catAx>
        <c:axId val="199396736"/>
        <c:scaling>
          <c:orientation val="minMax"/>
        </c:scaling>
        <c:delete val="0"/>
        <c:axPos val="b"/>
        <c:numFmt formatCode="General" sourceLinked="1"/>
        <c:majorTickMark val="out"/>
        <c:minorTickMark val="none"/>
        <c:tickLblPos val="nextTo"/>
        <c:crossAx val="199402624"/>
        <c:crosses val="autoZero"/>
        <c:auto val="1"/>
        <c:lblAlgn val="ctr"/>
        <c:lblOffset val="100"/>
        <c:noMultiLvlLbl val="0"/>
      </c:catAx>
      <c:valAx>
        <c:axId val="19940262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99396736"/>
        <c:crosses val="autoZero"/>
        <c:crossBetween val="between"/>
      </c:valAx>
    </c:plotArea>
    <c:legend>
      <c:legendPos val="b"/>
      <c:layout/>
      <c:overlay val="0"/>
    </c:legend>
    <c:plotVisOnly val="1"/>
    <c:dispBlanksAs val="gap"/>
    <c:showDLblsOverMax val="0"/>
  </c:chart>
  <c:spPr>
    <a:ln>
      <a:solidFill>
        <a:srgbClr val="FD6925"/>
      </a:solidFill>
      <a:prstDash val="solid"/>
    </a:ln>
  </c:sp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Share of buses and trains in inland passenger transport, 2010-2022 (Percentage)</a:t>
            </a:r>
            <a:endParaRPr lang="en-US" sz="1200" b="0"/>
          </a:p>
          <a:p>
            <a:pPr>
              <a:defRPr sz="1400">
                <a:latin typeface="Calibri"/>
                <a:ea typeface="Calibri"/>
                <a:cs typeface="Calibri"/>
              </a:defRPr>
            </a:pPr>
            <a:r>
              <a:rPr lang="en-US" sz="1200" b="0"/>
              <a:t>SDG ind 09_50: freq=Annual, vehicle=Trains</a:t>
            </a:r>
          </a:p>
        </c:rich>
      </c:tx>
      <c:layout/>
      <c:overlay val="0"/>
    </c:title>
    <c:autoTitleDeleted val="0"/>
    <c:plotArea>
      <c:layout/>
      <c:barChart>
        <c:barDir val="col"/>
        <c:grouping val="clustered"/>
        <c:varyColors val="0"/>
        <c:ser>
          <c:idx val="0"/>
          <c:order val="0"/>
          <c:tx>
            <c:strRef>
              <c:f>'09_50'!$A$34</c:f>
              <c:strCache>
                <c:ptCount val="1"/>
                <c:pt idx="0">
                  <c:v>European Union - 27 countries (from 2020)</c:v>
                </c:pt>
              </c:strCache>
            </c:strRef>
          </c:tx>
          <c:spPr>
            <a:solidFill>
              <a:srgbClr val="FD6925"/>
            </a:solidFill>
          </c:spPr>
          <c:invertIfNegative val="0"/>
          <c:cat>
            <c:numRef>
              <c:f>'09_50'!$B$33:$N$33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'09_50'!$B$34:$N$34</c:f>
              <c:numCache>
                <c:formatCode>General</c:formatCode>
                <c:ptCount val="13"/>
                <c:pt idx="0">
                  <c:v>7.2</c:v>
                </c:pt>
                <c:pt idx="1">
                  <c:v>7.4</c:v>
                </c:pt>
                <c:pt idx="2">
                  <c:v>7.6</c:v>
                </c:pt>
                <c:pt idx="3">
                  <c:v>7.6</c:v>
                </c:pt>
                <c:pt idx="4">
                  <c:v>7.6</c:v>
                </c:pt>
                <c:pt idx="5">
                  <c:v>7.6</c:v>
                </c:pt>
                <c:pt idx="6">
                  <c:v>7.6</c:v>
                </c:pt>
                <c:pt idx="7">
                  <c:v>7.7</c:v>
                </c:pt>
                <c:pt idx="8">
                  <c:v>7.8</c:v>
                </c:pt>
                <c:pt idx="9">
                  <c:v>8</c:v>
                </c:pt>
                <c:pt idx="10">
                  <c:v>5.6</c:v>
                </c:pt>
                <c:pt idx="11">
                  <c:v>5.9</c:v>
                </c:pt>
                <c:pt idx="12">
                  <c:v>8</c:v>
                </c:pt>
              </c:numCache>
            </c:numRef>
          </c:val>
        </c:ser>
        <c:ser>
          <c:idx val="1"/>
          <c:order val="1"/>
          <c:tx>
            <c:strRef>
              <c:f>'09_50'!$A$35</c:f>
              <c:strCache>
                <c:ptCount val="1"/>
                <c:pt idx="0">
                  <c:v>Denmark</c:v>
                </c:pt>
              </c:strCache>
            </c:strRef>
          </c:tx>
          <c:spPr>
            <a:solidFill>
              <a:srgbClr val="FD8C59"/>
            </a:solidFill>
          </c:spPr>
          <c:invertIfNegative val="0"/>
          <c:cat>
            <c:numRef>
              <c:f>'09_50'!$B$33:$N$33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'09_50'!$B$35:$N$35</c:f>
              <c:numCache>
                <c:formatCode>General</c:formatCode>
                <c:ptCount val="13"/>
                <c:pt idx="0">
                  <c:v>9.8000000000000007</c:v>
                </c:pt>
                <c:pt idx="1">
                  <c:v>10</c:v>
                </c:pt>
                <c:pt idx="2">
                  <c:v>10.199999999999999</c:v>
                </c:pt>
                <c:pt idx="3">
                  <c:v>10.3</c:v>
                </c:pt>
                <c:pt idx="4">
                  <c:v>9.6999999999999993</c:v>
                </c:pt>
                <c:pt idx="5">
                  <c:v>9.3000000000000007</c:v>
                </c:pt>
                <c:pt idx="6">
                  <c:v>8.6999999999999993</c:v>
                </c:pt>
                <c:pt idx="7">
                  <c:v>8.5</c:v>
                </c:pt>
                <c:pt idx="8">
                  <c:v>8.4</c:v>
                </c:pt>
                <c:pt idx="9">
                  <c:v>8.1</c:v>
                </c:pt>
                <c:pt idx="10">
                  <c:v>5.9</c:v>
                </c:pt>
                <c:pt idx="11">
                  <c:v>6.1</c:v>
                </c:pt>
                <c:pt idx="12">
                  <c:v>8.4</c:v>
                </c:pt>
              </c:numCache>
            </c:numRef>
          </c:val>
        </c:ser>
        <c:ser>
          <c:idx val="2"/>
          <c:order val="2"/>
          <c:tx>
            <c:strRef>
              <c:f>'09_50'!$A$36</c:f>
              <c:strCache>
                <c:ptCount val="1"/>
                <c:pt idx="0">
                  <c:v>Croatia</c:v>
                </c:pt>
              </c:strCache>
            </c:strRef>
          </c:tx>
          <c:spPr>
            <a:solidFill>
              <a:srgbClr val="FEA882"/>
            </a:solidFill>
          </c:spPr>
          <c:invertIfNegative val="0"/>
          <c:cat>
            <c:numRef>
              <c:f>'09_50'!$B$33:$N$33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'09_50'!$B$36:$N$36</c:f>
              <c:numCache>
                <c:formatCode>General</c:formatCode>
                <c:ptCount val="13"/>
                <c:pt idx="0">
                  <c:v>5.6</c:v>
                </c:pt>
                <c:pt idx="1">
                  <c:v>4.9000000000000004</c:v>
                </c:pt>
                <c:pt idx="2">
                  <c:v>3.5</c:v>
                </c:pt>
                <c:pt idx="3">
                  <c:v>3.1</c:v>
                </c:pt>
                <c:pt idx="4">
                  <c:v>3</c:v>
                </c:pt>
                <c:pt idx="5">
                  <c:v>3.1</c:v>
                </c:pt>
                <c:pt idx="6">
                  <c:v>2.7</c:v>
                </c:pt>
                <c:pt idx="7">
                  <c:v>2.4</c:v>
                </c:pt>
                <c:pt idx="8">
                  <c:v>2.5</c:v>
                </c:pt>
                <c:pt idx="9">
                  <c:v>2.4</c:v>
                </c:pt>
                <c:pt idx="10">
                  <c:v>2</c:v>
                </c:pt>
                <c:pt idx="11">
                  <c:v>2.1</c:v>
                </c:pt>
                <c:pt idx="12">
                  <c:v>2.9</c:v>
                </c:pt>
              </c:numCache>
            </c:numRef>
          </c:val>
        </c:ser>
        <c:ser>
          <c:idx val="3"/>
          <c:order val="3"/>
          <c:tx>
            <c:strRef>
              <c:f>'09_50'!$A$37</c:f>
              <c:strCache>
                <c:ptCount val="1"/>
                <c:pt idx="0">
                  <c:v>Serbia</c:v>
                </c:pt>
              </c:strCache>
            </c:strRef>
          </c:tx>
          <c:spPr>
            <a:solidFill>
              <a:srgbClr val="FEBDA0"/>
            </a:solidFill>
          </c:spPr>
          <c:invertIfNegative val="0"/>
          <c:cat>
            <c:numRef>
              <c:f>'09_50'!$B$33:$N$33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'09_50'!$B$37:$N$37</c:f>
              <c:numCache>
                <c:formatCode>General</c:formatCode>
                <c:ptCount val="13"/>
                <c:pt idx="0">
                  <c:v>1.5</c:v>
                </c:pt>
                <c:pt idx="1">
                  <c:v>1.7</c:v>
                </c:pt>
                <c:pt idx="2">
                  <c:v>1.7</c:v>
                </c:pt>
                <c:pt idx="3">
                  <c:v>1.9</c:v>
                </c:pt>
                <c:pt idx="4">
                  <c:v>1.4</c:v>
                </c:pt>
                <c:pt idx="5">
                  <c:v>1.5</c:v>
                </c:pt>
                <c:pt idx="6">
                  <c:v>1.3</c:v>
                </c:pt>
                <c:pt idx="7">
                  <c:v>1.1000000000000001</c:v>
                </c:pt>
                <c:pt idx="8">
                  <c:v>1</c:v>
                </c:pt>
                <c:pt idx="9">
                  <c:v>0.8</c:v>
                </c:pt>
                <c:pt idx="10">
                  <c:v>0.5</c:v>
                </c:pt>
                <c:pt idx="11">
                  <c:v>0.6</c:v>
                </c:pt>
                <c:pt idx="12">
                  <c:v>1.1000000000000001</c:v>
                </c:pt>
              </c:numCache>
            </c:numRef>
          </c:val>
        </c:ser>
        <c:dLbls>
          <c:showLegendKey val="0"/>
          <c:showVal val="0"/>
          <c:showCatName val="0"/>
          <c:showSerName val="0"/>
          <c:showPercent val="0"/>
          <c:showBubbleSize val="0"/>
        </c:dLbls>
        <c:gapWidth val="150"/>
        <c:axId val="198405504"/>
        <c:axId val="198449408"/>
      </c:barChart>
      <c:catAx>
        <c:axId val="198405504"/>
        <c:scaling>
          <c:orientation val="minMax"/>
        </c:scaling>
        <c:delete val="0"/>
        <c:axPos val="b"/>
        <c:numFmt formatCode="General" sourceLinked="1"/>
        <c:majorTickMark val="out"/>
        <c:minorTickMark val="none"/>
        <c:tickLblPos val="nextTo"/>
        <c:crossAx val="198449408"/>
        <c:crosses val="autoZero"/>
        <c:auto val="1"/>
        <c:lblAlgn val="ctr"/>
        <c:lblOffset val="100"/>
        <c:noMultiLvlLbl val="0"/>
      </c:catAx>
      <c:valAx>
        <c:axId val="19844940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98405504"/>
        <c:crosses val="autoZero"/>
        <c:crossBetween val="between"/>
      </c:valAx>
    </c:plotArea>
    <c:legend>
      <c:legendPos val="b"/>
      <c:layout/>
      <c:overlay val="0"/>
    </c:legend>
    <c:plotVisOnly val="1"/>
    <c:dispBlanksAs val="gap"/>
    <c:showDLblsOverMax val="0"/>
  </c:chart>
  <c:spPr>
    <a:ln>
      <a:solidFill>
        <a:srgbClr val="FD6925"/>
      </a:solidFill>
      <a:prstDash val="solid"/>
    </a:ln>
  </c:sp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Share of buses and trains in inland passenger transport, 2010-2022 (Percentage)</a:t>
            </a:r>
            <a:endParaRPr sz="1200" b="0"/>
          </a:p>
          <a:p>
            <a:pPr>
              <a:defRPr sz="1400">
                <a:latin typeface="Calibri"/>
                <a:ea typeface="Calibri"/>
                <a:cs typeface="Calibri"/>
              </a:defRPr>
            </a:pPr>
            <a:r>
              <a:rPr sz="1200" b="0"/>
              <a:t>SDG ind 09_50: freq=Annual, vehicle=Motor coaches, buses and trolley buses</a:t>
            </a:r>
          </a:p>
        </c:rich>
      </c:tx>
      <c:overlay val="0"/>
    </c:title>
    <c:autoTitleDeleted val="0"/>
    <c:plotArea>
      <c:layout/>
      <c:barChart>
        <c:barDir val="col"/>
        <c:grouping val="clustered"/>
        <c:varyColors val="0"/>
        <c:ser>
          <c:idx val="0"/>
          <c:order val="0"/>
          <c:tx>
            <c:strRef>
              <c:f>'09_50'!$A$45</c:f>
              <c:strCache>
                <c:ptCount val="1"/>
                <c:pt idx="0">
                  <c:v>European Union - 27 countries (from 2020)</c:v>
                </c:pt>
              </c:strCache>
            </c:strRef>
          </c:tx>
          <c:spPr>
            <a:solidFill>
              <a:srgbClr val="FD6925"/>
            </a:solidFill>
          </c:spPr>
          <c:invertIfNegative val="0"/>
          <c:cat>
            <c:numRef>
              <c:f>'09_50'!$B$44:$N$44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'09_50'!$B$45:$N$45</c:f>
              <c:numCache>
                <c:formatCode>General</c:formatCode>
                <c:ptCount val="13"/>
                <c:pt idx="0">
                  <c:v>9.8000000000000007</c:v>
                </c:pt>
                <c:pt idx="1">
                  <c:v>10.199999999999999</c:v>
                </c:pt>
                <c:pt idx="2">
                  <c:v>10.3</c:v>
                </c:pt>
                <c:pt idx="3">
                  <c:v>10.4</c:v>
                </c:pt>
                <c:pt idx="4">
                  <c:v>10</c:v>
                </c:pt>
                <c:pt idx="5">
                  <c:v>10</c:v>
                </c:pt>
                <c:pt idx="6">
                  <c:v>9.9</c:v>
                </c:pt>
                <c:pt idx="7">
                  <c:v>9.5</c:v>
                </c:pt>
                <c:pt idx="8">
                  <c:v>9.5</c:v>
                </c:pt>
                <c:pt idx="9">
                  <c:v>9.5</c:v>
                </c:pt>
                <c:pt idx="10">
                  <c:v>7.4</c:v>
                </c:pt>
                <c:pt idx="11">
                  <c:v>7.5</c:v>
                </c:pt>
                <c:pt idx="12">
                  <c:v>8.5</c:v>
                </c:pt>
              </c:numCache>
            </c:numRef>
          </c:val>
        </c:ser>
        <c:ser>
          <c:idx val="1"/>
          <c:order val="1"/>
          <c:tx>
            <c:strRef>
              <c:f>'09_50'!$A$46</c:f>
              <c:strCache>
                <c:ptCount val="1"/>
                <c:pt idx="0">
                  <c:v>Denmark</c:v>
                </c:pt>
              </c:strCache>
            </c:strRef>
          </c:tx>
          <c:spPr>
            <a:solidFill>
              <a:srgbClr val="FD8C59"/>
            </a:solidFill>
          </c:spPr>
          <c:invertIfNegative val="0"/>
          <c:cat>
            <c:numRef>
              <c:f>'09_50'!$B$44:$N$44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'09_50'!$B$46:$N$46</c:f>
              <c:numCache>
                <c:formatCode>General</c:formatCode>
                <c:ptCount val="13"/>
                <c:pt idx="0">
                  <c:v>10.5</c:v>
                </c:pt>
                <c:pt idx="1">
                  <c:v>10.1</c:v>
                </c:pt>
                <c:pt idx="2">
                  <c:v>9.8000000000000007</c:v>
                </c:pt>
                <c:pt idx="3">
                  <c:v>9.8000000000000007</c:v>
                </c:pt>
                <c:pt idx="4">
                  <c:v>9.6999999999999993</c:v>
                </c:pt>
                <c:pt idx="5">
                  <c:v>9.8000000000000007</c:v>
                </c:pt>
                <c:pt idx="6">
                  <c:v>9.8000000000000007</c:v>
                </c:pt>
                <c:pt idx="7">
                  <c:v>9.9</c:v>
                </c:pt>
                <c:pt idx="8">
                  <c:v>9.6</c:v>
                </c:pt>
                <c:pt idx="9">
                  <c:v>9.1</c:v>
                </c:pt>
                <c:pt idx="10">
                  <c:v>6.9</c:v>
                </c:pt>
                <c:pt idx="11">
                  <c:v>7</c:v>
                </c:pt>
                <c:pt idx="12">
                  <c:v>10.8</c:v>
                </c:pt>
              </c:numCache>
            </c:numRef>
          </c:val>
        </c:ser>
        <c:ser>
          <c:idx val="2"/>
          <c:order val="2"/>
          <c:tx>
            <c:strRef>
              <c:f>'09_50'!$A$47</c:f>
              <c:strCache>
                <c:ptCount val="1"/>
                <c:pt idx="0">
                  <c:v>Croatia</c:v>
                </c:pt>
              </c:strCache>
            </c:strRef>
          </c:tx>
          <c:spPr>
            <a:solidFill>
              <a:srgbClr val="FEA882"/>
            </a:solidFill>
          </c:spPr>
          <c:invertIfNegative val="0"/>
          <c:cat>
            <c:numRef>
              <c:f>'09_50'!$B$44:$N$44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'09_50'!$B$47:$N$47</c:f>
              <c:numCache>
                <c:formatCode>General</c:formatCode>
                <c:ptCount val="13"/>
                <c:pt idx="0">
                  <c:v>10.7</c:v>
                </c:pt>
                <c:pt idx="1">
                  <c:v>10.5</c:v>
                </c:pt>
                <c:pt idx="2">
                  <c:v>10.7</c:v>
                </c:pt>
                <c:pt idx="3">
                  <c:v>11.5</c:v>
                </c:pt>
                <c:pt idx="4">
                  <c:v>11.9</c:v>
                </c:pt>
                <c:pt idx="5">
                  <c:v>11</c:v>
                </c:pt>
                <c:pt idx="6">
                  <c:v>12.3</c:v>
                </c:pt>
                <c:pt idx="7">
                  <c:v>13.4</c:v>
                </c:pt>
                <c:pt idx="8">
                  <c:v>12.7</c:v>
                </c:pt>
                <c:pt idx="9">
                  <c:v>13.4</c:v>
                </c:pt>
                <c:pt idx="10">
                  <c:v>9.1</c:v>
                </c:pt>
                <c:pt idx="11">
                  <c:v>9.1999999999999993</c:v>
                </c:pt>
                <c:pt idx="12">
                  <c:v>11.6</c:v>
                </c:pt>
              </c:numCache>
            </c:numRef>
          </c:val>
        </c:ser>
        <c:ser>
          <c:idx val="3"/>
          <c:order val="3"/>
          <c:tx>
            <c:strRef>
              <c:f>'09_50'!$A$48</c:f>
              <c:strCache>
                <c:ptCount val="1"/>
                <c:pt idx="0">
                  <c:v>Serbia</c:v>
                </c:pt>
              </c:strCache>
            </c:strRef>
          </c:tx>
          <c:spPr>
            <a:solidFill>
              <a:srgbClr val="FEBDA0"/>
            </a:solidFill>
          </c:spPr>
          <c:invertIfNegative val="0"/>
          <c:cat>
            <c:numRef>
              <c:f>'09_50'!$B$44:$N$44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'09_50'!$B$48:$N$48</c:f>
              <c:numCache>
                <c:formatCode>General</c:formatCode>
                <c:ptCount val="13"/>
                <c:pt idx="0">
                  <c:v>13</c:v>
                </c:pt>
                <c:pt idx="1">
                  <c:v>14.9</c:v>
                </c:pt>
                <c:pt idx="2">
                  <c:v>14.6</c:v>
                </c:pt>
                <c:pt idx="3">
                  <c:v>14.3</c:v>
                </c:pt>
                <c:pt idx="4">
                  <c:v>13</c:v>
                </c:pt>
                <c:pt idx="5">
                  <c:v>13.6</c:v>
                </c:pt>
                <c:pt idx="6">
                  <c:v>12.5</c:v>
                </c:pt>
                <c:pt idx="7">
                  <c:v>12.3</c:v>
                </c:pt>
                <c:pt idx="8">
                  <c:v>13.9</c:v>
                </c:pt>
                <c:pt idx="9">
                  <c:v>12.9</c:v>
                </c:pt>
                <c:pt idx="10">
                  <c:v>10</c:v>
                </c:pt>
                <c:pt idx="11">
                  <c:v>10.6</c:v>
                </c:pt>
                <c:pt idx="12">
                  <c:v>12.3</c:v>
                </c:pt>
              </c:numCache>
            </c:numRef>
          </c:val>
        </c:ser>
        <c:dLbls>
          <c:showLegendKey val="0"/>
          <c:showVal val="0"/>
          <c:showCatName val="0"/>
          <c:showSerName val="0"/>
          <c:showPercent val="0"/>
          <c:showBubbleSize val="0"/>
        </c:dLbls>
        <c:gapWidth val="150"/>
        <c:axId val="200119424"/>
        <c:axId val="200120960"/>
      </c:barChart>
      <c:catAx>
        <c:axId val="200119424"/>
        <c:scaling>
          <c:orientation val="minMax"/>
        </c:scaling>
        <c:delete val="0"/>
        <c:axPos val="b"/>
        <c:numFmt formatCode="General" sourceLinked="1"/>
        <c:majorTickMark val="out"/>
        <c:minorTickMark val="none"/>
        <c:tickLblPos val="nextTo"/>
        <c:crossAx val="200120960"/>
        <c:crosses val="autoZero"/>
        <c:auto val="1"/>
        <c:lblAlgn val="ctr"/>
        <c:lblOffset val="100"/>
        <c:noMultiLvlLbl val="0"/>
      </c:catAx>
      <c:valAx>
        <c:axId val="20012096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00119424"/>
        <c:crosses val="autoZero"/>
        <c:crossBetween val="between"/>
      </c:valAx>
    </c:plotArea>
    <c:legend>
      <c:legendPos val="b"/>
      <c:overlay val="0"/>
    </c:legend>
    <c:plotVisOnly val="1"/>
    <c:dispBlanksAs val="gap"/>
    <c:showDLblsOverMax val="0"/>
  </c:chart>
  <c:spPr>
    <a:ln>
      <a:solidFill>
        <a:srgbClr val="FD6925"/>
      </a:solidFill>
      <a:prstDash val="soli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Persons living in households with very low work intensity, by age group, 2015-2023 (Thousand)</a:t>
            </a:r>
            <a:endParaRPr sz="1200" b="0"/>
          </a:p>
          <a:p>
            <a:pPr>
              <a:defRPr sz="1400">
                <a:latin typeface="Calibri"/>
                <a:ea typeface="Calibri"/>
                <a:cs typeface="Calibri"/>
              </a:defRPr>
            </a:pPr>
            <a:r>
              <a:rPr sz="1200" b="0"/>
              <a:t>SDG ind 01_40: freq=Annual, sex = Total, age=Less than 18 years</a:t>
            </a:r>
          </a:p>
        </c:rich>
      </c:tx>
      <c:overlay val="0"/>
    </c:title>
    <c:autoTitleDeleted val="0"/>
    <c:plotArea>
      <c:layout/>
      <c:barChart>
        <c:barDir val="col"/>
        <c:grouping val="clustered"/>
        <c:varyColors val="0"/>
        <c:ser>
          <c:idx val="0"/>
          <c:order val="0"/>
          <c:tx>
            <c:strRef>
              <c:f>'01_40'!$A$56</c:f>
              <c:strCache>
                <c:ptCount val="1"/>
                <c:pt idx="0">
                  <c:v>European Union - 27 countries (from 2020)</c:v>
                </c:pt>
              </c:strCache>
            </c:strRef>
          </c:tx>
          <c:spPr>
            <a:solidFill>
              <a:srgbClr val="E5243B"/>
            </a:solidFill>
          </c:spPr>
          <c:invertIfNegative val="0"/>
          <c:cat>
            <c:numRef>
              <c:f>'01_40'!$B$55:$J$55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'01_40'!$B$56:$J$56</c:f>
              <c:numCache>
                <c:formatCode>General</c:formatCode>
                <c:ptCount val="9"/>
                <c:pt idx="0">
                  <c:v>6822.6</c:v>
                </c:pt>
                <c:pt idx="1">
                  <c:v>7005.4</c:v>
                </c:pt>
                <c:pt idx="2">
                  <c:v>6213.3</c:v>
                </c:pt>
                <c:pt idx="3">
                  <c:v>5624.8</c:v>
                </c:pt>
                <c:pt idx="4">
                  <c:v>5186.5</c:v>
                </c:pt>
                <c:pt idx="5">
                  <c:v>6123.2</c:v>
                </c:pt>
                <c:pt idx="6">
                  <c:v>6690.6</c:v>
                </c:pt>
                <c:pt idx="7">
                  <c:v>6156.5</c:v>
                </c:pt>
                <c:pt idx="8">
                  <c:v>6002.6</c:v>
                </c:pt>
              </c:numCache>
            </c:numRef>
          </c:val>
        </c:ser>
        <c:ser>
          <c:idx val="1"/>
          <c:order val="1"/>
          <c:tx>
            <c:strRef>
              <c:f>'01_40'!$A$57</c:f>
              <c:strCache>
                <c:ptCount val="1"/>
                <c:pt idx="0">
                  <c:v>Denmark</c:v>
                </c:pt>
              </c:strCache>
            </c:strRef>
          </c:tx>
          <c:spPr>
            <a:solidFill>
              <a:srgbClr val="E94357"/>
            </a:solidFill>
          </c:spPr>
          <c:invertIfNegative val="0"/>
          <c:cat>
            <c:numRef>
              <c:f>'01_40'!$B$55:$J$55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'01_40'!$B$57:$J$57</c:f>
              <c:numCache>
                <c:formatCode>General</c:formatCode>
                <c:ptCount val="9"/>
                <c:pt idx="0">
                  <c:v>85.5</c:v>
                </c:pt>
                <c:pt idx="1">
                  <c:v>76.7</c:v>
                </c:pt>
                <c:pt idx="2">
                  <c:v>78.099999999999994</c:v>
                </c:pt>
                <c:pt idx="3">
                  <c:v>84.1</c:v>
                </c:pt>
                <c:pt idx="4">
                  <c:v>56.7</c:v>
                </c:pt>
                <c:pt idx="5">
                  <c:v>65.900000000000006</c:v>
                </c:pt>
                <c:pt idx="6">
                  <c:v>64.5</c:v>
                </c:pt>
                <c:pt idx="7">
                  <c:v>52.1</c:v>
                </c:pt>
                <c:pt idx="8">
                  <c:v>74.3</c:v>
                </c:pt>
              </c:numCache>
            </c:numRef>
          </c:val>
        </c:ser>
        <c:ser>
          <c:idx val="2"/>
          <c:order val="2"/>
          <c:tx>
            <c:strRef>
              <c:f>'01_40'!$A$58</c:f>
              <c:strCache>
                <c:ptCount val="1"/>
                <c:pt idx="0">
                  <c:v>Croatia</c:v>
                </c:pt>
              </c:strCache>
            </c:strRef>
          </c:tx>
          <c:spPr>
            <a:solidFill>
              <a:srgbClr val="EC5E6F"/>
            </a:solidFill>
          </c:spPr>
          <c:invertIfNegative val="0"/>
          <c:cat>
            <c:numRef>
              <c:f>'01_40'!$B$55:$J$55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'01_40'!$B$58:$J$58</c:f>
              <c:numCache>
                <c:formatCode>General</c:formatCode>
                <c:ptCount val="9"/>
                <c:pt idx="0">
                  <c:v>96.4</c:v>
                </c:pt>
                <c:pt idx="1">
                  <c:v>80.900000000000006</c:v>
                </c:pt>
                <c:pt idx="2">
                  <c:v>79.3</c:v>
                </c:pt>
                <c:pt idx="3">
                  <c:v>62.8</c:v>
                </c:pt>
                <c:pt idx="4">
                  <c:v>46.4</c:v>
                </c:pt>
                <c:pt idx="5">
                  <c:v>46.2</c:v>
                </c:pt>
                <c:pt idx="6">
                  <c:v>42.2</c:v>
                </c:pt>
                <c:pt idx="7">
                  <c:v>37.700000000000003</c:v>
                </c:pt>
                <c:pt idx="8">
                  <c:v>27.8</c:v>
                </c:pt>
              </c:numCache>
            </c:numRef>
          </c:val>
        </c:ser>
        <c:ser>
          <c:idx val="3"/>
          <c:order val="3"/>
          <c:tx>
            <c:strRef>
              <c:f>'01_40'!$A$59</c:f>
              <c:strCache>
                <c:ptCount val="1"/>
                <c:pt idx="0">
                  <c:v>Serbia</c:v>
                </c:pt>
              </c:strCache>
            </c:strRef>
          </c:tx>
          <c:spPr>
            <a:solidFill>
              <a:srgbClr val="EF7987"/>
            </a:solidFill>
          </c:spPr>
          <c:invertIfNegative val="0"/>
          <c:cat>
            <c:numRef>
              <c:f>'01_40'!$B$55:$J$55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'01_40'!$B$59:$J$59</c:f>
              <c:numCache>
                <c:formatCode>General</c:formatCode>
                <c:ptCount val="9"/>
                <c:pt idx="0">
                  <c:v>241</c:v>
                </c:pt>
                <c:pt idx="1">
                  <c:v>255.3</c:v>
                </c:pt>
                <c:pt idx="2">
                  <c:v>230.3</c:v>
                </c:pt>
                <c:pt idx="3">
                  <c:v>197</c:v>
                </c:pt>
                <c:pt idx="4">
                  <c:v>184.7</c:v>
                </c:pt>
                <c:pt idx="5">
                  <c:v>180.2</c:v>
                </c:pt>
                <c:pt idx="6">
                  <c:v>162.1</c:v>
                </c:pt>
                <c:pt idx="7">
                  <c:v>126.7</c:v>
                </c:pt>
                <c:pt idx="8">
                  <c:v>113.5</c:v>
                </c:pt>
              </c:numCache>
            </c:numRef>
          </c:val>
        </c:ser>
        <c:dLbls>
          <c:showLegendKey val="0"/>
          <c:showVal val="0"/>
          <c:showCatName val="0"/>
          <c:showSerName val="0"/>
          <c:showPercent val="0"/>
          <c:showBubbleSize val="0"/>
        </c:dLbls>
        <c:gapWidth val="150"/>
        <c:axId val="131239936"/>
        <c:axId val="131241472"/>
      </c:barChart>
      <c:catAx>
        <c:axId val="131239936"/>
        <c:scaling>
          <c:orientation val="minMax"/>
        </c:scaling>
        <c:delete val="0"/>
        <c:axPos val="b"/>
        <c:numFmt formatCode="General" sourceLinked="1"/>
        <c:majorTickMark val="out"/>
        <c:minorTickMark val="none"/>
        <c:tickLblPos val="nextTo"/>
        <c:crossAx val="131241472"/>
        <c:crosses val="autoZero"/>
        <c:auto val="1"/>
        <c:lblAlgn val="ctr"/>
        <c:lblOffset val="100"/>
        <c:noMultiLvlLbl val="0"/>
      </c:catAx>
      <c:valAx>
        <c:axId val="13124147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31239936"/>
        <c:crosses val="autoZero"/>
        <c:crossBetween val="between"/>
      </c:valAx>
    </c:plotArea>
    <c:legend>
      <c:legendPos val="b"/>
      <c:overlay val="0"/>
    </c:legend>
    <c:plotVisOnly val="1"/>
    <c:dispBlanksAs val="gap"/>
    <c:showDLblsOverMax val="0"/>
  </c:chart>
  <c:spPr>
    <a:ln>
      <a:solidFill>
        <a:srgbClr val="E5243B"/>
      </a:solidFill>
      <a:prstDash val="solid"/>
    </a:ln>
  </c:sp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Share of rail and inland waterways in inland freight transport, 2010-2022 (Percentage)</a:t>
            </a:r>
            <a:endParaRPr lang="en-US" sz="1200" b="0"/>
          </a:p>
          <a:p>
            <a:pPr>
              <a:defRPr sz="1400">
                <a:latin typeface="Calibri"/>
                <a:ea typeface="Calibri"/>
                <a:cs typeface="Calibri"/>
              </a:defRPr>
            </a:pPr>
            <a:r>
              <a:rPr lang="en-US" sz="1200" b="0"/>
              <a:t>SDG ind 09_60: freq=Annual, tra_mode=Railways, inland waterways - sum of available data</a:t>
            </a:r>
          </a:p>
        </c:rich>
      </c:tx>
      <c:layout/>
      <c:overlay val="0"/>
    </c:title>
    <c:autoTitleDeleted val="0"/>
    <c:plotArea>
      <c:layout/>
      <c:barChart>
        <c:barDir val="col"/>
        <c:grouping val="clustered"/>
        <c:varyColors val="0"/>
        <c:ser>
          <c:idx val="0"/>
          <c:order val="0"/>
          <c:tx>
            <c:strRef>
              <c:f>'09_60'!$A$23</c:f>
              <c:strCache>
                <c:ptCount val="1"/>
                <c:pt idx="0">
                  <c:v>European Union - 27 countries (from 2020)</c:v>
                </c:pt>
              </c:strCache>
            </c:strRef>
          </c:tx>
          <c:spPr>
            <a:solidFill>
              <a:srgbClr val="FD6925"/>
            </a:solidFill>
          </c:spPr>
          <c:invertIfNegative val="0"/>
          <c:cat>
            <c:numRef>
              <c:f>'09_60'!$B$22:$N$22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'09_60'!$B$23:$N$23</c:f>
              <c:numCache>
                <c:formatCode>General</c:formatCode>
                <c:ptCount val="13"/>
                <c:pt idx="0">
                  <c:v>25.4</c:v>
                </c:pt>
                <c:pt idx="1">
                  <c:v>26</c:v>
                </c:pt>
                <c:pt idx="2">
                  <c:v>26.5</c:v>
                </c:pt>
                <c:pt idx="3">
                  <c:v>26</c:v>
                </c:pt>
                <c:pt idx="4">
                  <c:v>26.1</c:v>
                </c:pt>
                <c:pt idx="5">
                  <c:v>25.8</c:v>
                </c:pt>
                <c:pt idx="6">
                  <c:v>25.5</c:v>
                </c:pt>
                <c:pt idx="7">
                  <c:v>24.6</c:v>
                </c:pt>
                <c:pt idx="8">
                  <c:v>24.3</c:v>
                </c:pt>
                <c:pt idx="9">
                  <c:v>23.7</c:v>
                </c:pt>
                <c:pt idx="10">
                  <c:v>22.6</c:v>
                </c:pt>
                <c:pt idx="11">
                  <c:v>22.7</c:v>
                </c:pt>
                <c:pt idx="12">
                  <c:v>22.2</c:v>
                </c:pt>
              </c:numCache>
            </c:numRef>
          </c:val>
        </c:ser>
        <c:ser>
          <c:idx val="1"/>
          <c:order val="1"/>
          <c:tx>
            <c:strRef>
              <c:f>'09_60'!$A$24</c:f>
              <c:strCache>
                <c:ptCount val="1"/>
                <c:pt idx="0">
                  <c:v>Denmark</c:v>
                </c:pt>
              </c:strCache>
            </c:strRef>
          </c:tx>
          <c:spPr>
            <a:solidFill>
              <a:srgbClr val="FD8C59"/>
            </a:solidFill>
          </c:spPr>
          <c:invertIfNegative val="0"/>
          <c:cat>
            <c:numRef>
              <c:f>'09_60'!$B$22:$N$22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'09_60'!$B$24:$N$24</c:f>
              <c:numCache>
                <c:formatCode>General</c:formatCode>
                <c:ptCount val="13"/>
                <c:pt idx="0">
                  <c:v>11.5</c:v>
                </c:pt>
                <c:pt idx="1">
                  <c:v>12.4</c:v>
                </c:pt>
                <c:pt idx="2">
                  <c:v>10.9</c:v>
                </c:pt>
                <c:pt idx="3">
                  <c:v>11.3</c:v>
                </c:pt>
                <c:pt idx="4">
                  <c:v>11.2</c:v>
                </c:pt>
                <c:pt idx="5">
                  <c:v>12</c:v>
                </c:pt>
                <c:pt idx="6">
                  <c:v>11.3</c:v>
                </c:pt>
                <c:pt idx="7">
                  <c:v>11.5</c:v>
                </c:pt>
                <c:pt idx="8">
                  <c:v>11.8</c:v>
                </c:pt>
                <c:pt idx="9">
                  <c:v>11.5</c:v>
                </c:pt>
                <c:pt idx="10">
                  <c:v>10.8</c:v>
                </c:pt>
                <c:pt idx="11">
                  <c:v>8.6999999999999993</c:v>
                </c:pt>
                <c:pt idx="12">
                  <c:v>9.6</c:v>
                </c:pt>
              </c:numCache>
            </c:numRef>
          </c:val>
        </c:ser>
        <c:ser>
          <c:idx val="2"/>
          <c:order val="2"/>
          <c:tx>
            <c:strRef>
              <c:f>'09_60'!$A$25</c:f>
              <c:strCache>
                <c:ptCount val="1"/>
                <c:pt idx="0">
                  <c:v>Croatia</c:v>
                </c:pt>
              </c:strCache>
            </c:strRef>
          </c:tx>
          <c:spPr>
            <a:solidFill>
              <a:srgbClr val="FEA882"/>
            </a:solidFill>
          </c:spPr>
          <c:invertIfNegative val="0"/>
          <c:cat>
            <c:numRef>
              <c:f>'09_60'!$B$22:$N$22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'09_60'!$B$25:$N$25</c:f>
              <c:numCache>
                <c:formatCode>General</c:formatCode>
                <c:ptCount val="13"/>
                <c:pt idx="0">
                  <c:v>31</c:v>
                </c:pt>
                <c:pt idx="1">
                  <c:v>28.8</c:v>
                </c:pt>
                <c:pt idx="2">
                  <c:v>29.5</c:v>
                </c:pt>
                <c:pt idx="3">
                  <c:v>27.1</c:v>
                </c:pt>
                <c:pt idx="4">
                  <c:v>27.3</c:v>
                </c:pt>
                <c:pt idx="5">
                  <c:v>27.1</c:v>
                </c:pt>
                <c:pt idx="6">
                  <c:v>26.6</c:v>
                </c:pt>
                <c:pt idx="7">
                  <c:v>26.4</c:v>
                </c:pt>
                <c:pt idx="8">
                  <c:v>26.4</c:v>
                </c:pt>
                <c:pt idx="9">
                  <c:v>29.3</c:v>
                </c:pt>
                <c:pt idx="10">
                  <c:v>31.1</c:v>
                </c:pt>
                <c:pt idx="11">
                  <c:v>30.1</c:v>
                </c:pt>
                <c:pt idx="12">
                  <c:v>30.2</c:v>
                </c:pt>
              </c:numCache>
            </c:numRef>
          </c:val>
        </c:ser>
        <c:dLbls>
          <c:showLegendKey val="0"/>
          <c:showVal val="0"/>
          <c:showCatName val="0"/>
          <c:showSerName val="0"/>
          <c:showPercent val="0"/>
          <c:showBubbleSize val="0"/>
        </c:dLbls>
        <c:gapWidth val="150"/>
        <c:axId val="200398720"/>
        <c:axId val="200400256"/>
      </c:barChart>
      <c:catAx>
        <c:axId val="200398720"/>
        <c:scaling>
          <c:orientation val="minMax"/>
        </c:scaling>
        <c:delete val="0"/>
        <c:axPos val="b"/>
        <c:numFmt formatCode="General" sourceLinked="1"/>
        <c:majorTickMark val="out"/>
        <c:minorTickMark val="none"/>
        <c:tickLblPos val="nextTo"/>
        <c:crossAx val="200400256"/>
        <c:crosses val="autoZero"/>
        <c:auto val="1"/>
        <c:lblAlgn val="ctr"/>
        <c:lblOffset val="100"/>
        <c:noMultiLvlLbl val="0"/>
      </c:catAx>
      <c:valAx>
        <c:axId val="20040025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00398720"/>
        <c:crosses val="autoZero"/>
        <c:crossBetween val="between"/>
      </c:valAx>
    </c:plotArea>
    <c:legend>
      <c:legendPos val="b"/>
      <c:layout/>
      <c:overlay val="0"/>
    </c:legend>
    <c:plotVisOnly val="1"/>
    <c:dispBlanksAs val="gap"/>
    <c:showDLblsOverMax val="0"/>
  </c:chart>
  <c:spPr>
    <a:ln>
      <a:solidFill>
        <a:srgbClr val="FD6925"/>
      </a:solidFill>
      <a:prstDash val="solid"/>
    </a:ln>
  </c:sp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Share of rail and inland waterways in inland freight transport, 2010-2022 (Percentage)</a:t>
            </a:r>
            <a:endParaRPr lang="en-US" sz="1200" b="0"/>
          </a:p>
          <a:p>
            <a:pPr>
              <a:defRPr sz="1400">
                <a:latin typeface="Calibri"/>
                <a:ea typeface="Calibri"/>
                <a:cs typeface="Calibri"/>
              </a:defRPr>
            </a:pPr>
            <a:r>
              <a:rPr lang="en-US" sz="1200" b="0"/>
              <a:t>SDG ind 09_60: freq=Annual, tra_mode=Railways</a:t>
            </a:r>
          </a:p>
        </c:rich>
      </c:tx>
      <c:layout/>
      <c:overlay val="0"/>
    </c:title>
    <c:autoTitleDeleted val="0"/>
    <c:plotArea>
      <c:layout/>
      <c:barChart>
        <c:barDir val="col"/>
        <c:grouping val="clustered"/>
        <c:varyColors val="0"/>
        <c:ser>
          <c:idx val="0"/>
          <c:order val="0"/>
          <c:tx>
            <c:strRef>
              <c:f>'09_60'!$A$33</c:f>
              <c:strCache>
                <c:ptCount val="1"/>
                <c:pt idx="0">
                  <c:v>European Union - 27 countries (from 2020)</c:v>
                </c:pt>
              </c:strCache>
            </c:strRef>
          </c:tx>
          <c:spPr>
            <a:solidFill>
              <a:srgbClr val="FD6925"/>
            </a:solidFill>
          </c:spPr>
          <c:invertIfNegative val="0"/>
          <c:cat>
            <c:numRef>
              <c:f>'09_60'!$B$32:$N$32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'09_60'!$B$33:$N$33</c:f>
              <c:numCache>
                <c:formatCode>General</c:formatCode>
                <c:ptCount val="13"/>
                <c:pt idx="0">
                  <c:v>18</c:v>
                </c:pt>
                <c:pt idx="1">
                  <c:v>19.2</c:v>
                </c:pt>
                <c:pt idx="2">
                  <c:v>19.100000000000001</c:v>
                </c:pt>
                <c:pt idx="3">
                  <c:v>18.600000000000001</c:v>
                </c:pt>
                <c:pt idx="4">
                  <c:v>18.8</c:v>
                </c:pt>
                <c:pt idx="5">
                  <c:v>18.8</c:v>
                </c:pt>
                <c:pt idx="6">
                  <c:v>18.8</c:v>
                </c:pt>
                <c:pt idx="7">
                  <c:v>18.2</c:v>
                </c:pt>
                <c:pt idx="8">
                  <c:v>18.600000000000001</c:v>
                </c:pt>
                <c:pt idx="9">
                  <c:v>17.7</c:v>
                </c:pt>
                <c:pt idx="10">
                  <c:v>16.8</c:v>
                </c:pt>
                <c:pt idx="11">
                  <c:v>17.100000000000001</c:v>
                </c:pt>
                <c:pt idx="12">
                  <c:v>17.100000000000001</c:v>
                </c:pt>
              </c:numCache>
            </c:numRef>
          </c:val>
        </c:ser>
        <c:ser>
          <c:idx val="1"/>
          <c:order val="1"/>
          <c:tx>
            <c:strRef>
              <c:f>'09_60'!$A$34</c:f>
              <c:strCache>
                <c:ptCount val="1"/>
                <c:pt idx="0">
                  <c:v>Denmark</c:v>
                </c:pt>
              </c:strCache>
            </c:strRef>
          </c:tx>
          <c:spPr>
            <a:solidFill>
              <a:srgbClr val="FD8C59"/>
            </a:solidFill>
          </c:spPr>
          <c:invertIfNegative val="0"/>
          <c:cat>
            <c:numRef>
              <c:f>'09_60'!$B$32:$N$32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'09_60'!$B$34:$N$34</c:f>
              <c:numCache>
                <c:formatCode>General</c:formatCode>
                <c:ptCount val="13"/>
                <c:pt idx="0">
                  <c:v>11.5</c:v>
                </c:pt>
                <c:pt idx="1">
                  <c:v>12.4</c:v>
                </c:pt>
                <c:pt idx="2">
                  <c:v>10.9</c:v>
                </c:pt>
                <c:pt idx="3">
                  <c:v>11.3</c:v>
                </c:pt>
                <c:pt idx="4">
                  <c:v>11.2</c:v>
                </c:pt>
                <c:pt idx="5">
                  <c:v>12</c:v>
                </c:pt>
                <c:pt idx="6">
                  <c:v>11.3</c:v>
                </c:pt>
                <c:pt idx="7">
                  <c:v>11.5</c:v>
                </c:pt>
                <c:pt idx="8">
                  <c:v>11.8</c:v>
                </c:pt>
                <c:pt idx="9">
                  <c:v>11.5</c:v>
                </c:pt>
                <c:pt idx="10">
                  <c:v>10.8</c:v>
                </c:pt>
                <c:pt idx="11">
                  <c:v>8.6999999999999993</c:v>
                </c:pt>
                <c:pt idx="12">
                  <c:v>9.6</c:v>
                </c:pt>
              </c:numCache>
            </c:numRef>
          </c:val>
        </c:ser>
        <c:ser>
          <c:idx val="2"/>
          <c:order val="2"/>
          <c:tx>
            <c:strRef>
              <c:f>'09_60'!$A$35</c:f>
              <c:strCache>
                <c:ptCount val="1"/>
                <c:pt idx="0">
                  <c:v>Croatia</c:v>
                </c:pt>
              </c:strCache>
            </c:strRef>
          </c:tx>
          <c:spPr>
            <a:solidFill>
              <a:srgbClr val="FEA882"/>
            </a:solidFill>
          </c:spPr>
          <c:invertIfNegative val="0"/>
          <c:cat>
            <c:numRef>
              <c:f>'09_60'!$B$32:$N$32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'09_60'!$B$35:$N$35</c:f>
              <c:numCache>
                <c:formatCode>General</c:formatCode>
                <c:ptCount val="13"/>
                <c:pt idx="0">
                  <c:v>22.8</c:v>
                </c:pt>
                <c:pt idx="1">
                  <c:v>22.4</c:v>
                </c:pt>
                <c:pt idx="2">
                  <c:v>22.2</c:v>
                </c:pt>
                <c:pt idx="3">
                  <c:v>19.8</c:v>
                </c:pt>
                <c:pt idx="4">
                  <c:v>20.399999999999999</c:v>
                </c:pt>
                <c:pt idx="5">
                  <c:v>19.399999999999999</c:v>
                </c:pt>
                <c:pt idx="6">
                  <c:v>19.2</c:v>
                </c:pt>
                <c:pt idx="7">
                  <c:v>20.100000000000001</c:v>
                </c:pt>
                <c:pt idx="8">
                  <c:v>21.2</c:v>
                </c:pt>
                <c:pt idx="9">
                  <c:v>22.8</c:v>
                </c:pt>
                <c:pt idx="10">
                  <c:v>24.4</c:v>
                </c:pt>
                <c:pt idx="11">
                  <c:v>23.8</c:v>
                </c:pt>
                <c:pt idx="12">
                  <c:v>25.8</c:v>
                </c:pt>
              </c:numCache>
            </c:numRef>
          </c:val>
        </c:ser>
        <c:dLbls>
          <c:showLegendKey val="0"/>
          <c:showVal val="0"/>
          <c:showCatName val="0"/>
          <c:showSerName val="0"/>
          <c:showPercent val="0"/>
          <c:showBubbleSize val="0"/>
        </c:dLbls>
        <c:gapWidth val="150"/>
        <c:axId val="201053696"/>
        <c:axId val="201055232"/>
      </c:barChart>
      <c:catAx>
        <c:axId val="201053696"/>
        <c:scaling>
          <c:orientation val="minMax"/>
        </c:scaling>
        <c:delete val="0"/>
        <c:axPos val="b"/>
        <c:numFmt formatCode="General" sourceLinked="1"/>
        <c:majorTickMark val="out"/>
        <c:minorTickMark val="none"/>
        <c:tickLblPos val="nextTo"/>
        <c:crossAx val="201055232"/>
        <c:crosses val="autoZero"/>
        <c:auto val="1"/>
        <c:lblAlgn val="ctr"/>
        <c:lblOffset val="100"/>
        <c:noMultiLvlLbl val="0"/>
      </c:catAx>
      <c:valAx>
        <c:axId val="20105523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01053696"/>
        <c:crosses val="autoZero"/>
        <c:crossBetween val="between"/>
      </c:valAx>
    </c:plotArea>
    <c:legend>
      <c:legendPos val="b"/>
      <c:layout/>
      <c:overlay val="0"/>
    </c:legend>
    <c:plotVisOnly val="1"/>
    <c:dispBlanksAs val="gap"/>
    <c:showDLblsOverMax val="0"/>
  </c:chart>
  <c:spPr>
    <a:ln>
      <a:solidFill>
        <a:srgbClr val="FD6925"/>
      </a:solidFill>
      <a:prstDash val="solid"/>
    </a:ln>
  </c:sp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Share of rail and inland waterways in inland freight transport, 2010-2022 (Percentage)</a:t>
            </a:r>
            <a:endParaRPr sz="1200" b="0"/>
          </a:p>
          <a:p>
            <a:pPr>
              <a:defRPr sz="1400">
                <a:latin typeface="Calibri"/>
                <a:ea typeface="Calibri"/>
                <a:cs typeface="Calibri"/>
              </a:defRPr>
            </a:pPr>
            <a:r>
              <a:rPr sz="1200" b="0"/>
              <a:t>SDG ind 09_60: freq=Annual, tra_mode=Inland waterways</a:t>
            </a:r>
          </a:p>
        </c:rich>
      </c:tx>
      <c:overlay val="0"/>
    </c:title>
    <c:autoTitleDeleted val="0"/>
    <c:plotArea>
      <c:layout/>
      <c:barChart>
        <c:barDir val="col"/>
        <c:grouping val="clustered"/>
        <c:varyColors val="0"/>
        <c:ser>
          <c:idx val="0"/>
          <c:order val="0"/>
          <c:tx>
            <c:strRef>
              <c:f>'09_60'!$A$43</c:f>
              <c:strCache>
                <c:ptCount val="1"/>
                <c:pt idx="0">
                  <c:v>European Union - 27 countries (from 2020)</c:v>
                </c:pt>
              </c:strCache>
            </c:strRef>
          </c:tx>
          <c:spPr>
            <a:solidFill>
              <a:srgbClr val="FD6925"/>
            </a:solidFill>
          </c:spPr>
          <c:invertIfNegative val="0"/>
          <c:cat>
            <c:numRef>
              <c:f>'09_60'!$B$42:$N$42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'09_60'!$B$43:$N$43</c:f>
              <c:numCache>
                <c:formatCode>General</c:formatCode>
                <c:ptCount val="13"/>
                <c:pt idx="0">
                  <c:v>7.4</c:v>
                </c:pt>
                <c:pt idx="1">
                  <c:v>6.8</c:v>
                </c:pt>
                <c:pt idx="2">
                  <c:v>7.4</c:v>
                </c:pt>
                <c:pt idx="3">
                  <c:v>7.4</c:v>
                </c:pt>
                <c:pt idx="4">
                  <c:v>7.2</c:v>
                </c:pt>
                <c:pt idx="5">
                  <c:v>6.9</c:v>
                </c:pt>
                <c:pt idx="6">
                  <c:v>6.7</c:v>
                </c:pt>
                <c:pt idx="7">
                  <c:v>6.5</c:v>
                </c:pt>
                <c:pt idx="8">
                  <c:v>5.8</c:v>
                </c:pt>
                <c:pt idx="9">
                  <c:v>6</c:v>
                </c:pt>
                <c:pt idx="10">
                  <c:v>5.8</c:v>
                </c:pt>
                <c:pt idx="11">
                  <c:v>5.6</c:v>
                </c:pt>
                <c:pt idx="12">
                  <c:v>5.0999999999999996</c:v>
                </c:pt>
              </c:numCache>
            </c:numRef>
          </c:val>
        </c:ser>
        <c:ser>
          <c:idx val="1"/>
          <c:order val="1"/>
          <c:tx>
            <c:strRef>
              <c:f>'09_60'!$A$44</c:f>
              <c:strCache>
                <c:ptCount val="1"/>
                <c:pt idx="0">
                  <c:v>Denmark</c:v>
                </c:pt>
              </c:strCache>
            </c:strRef>
          </c:tx>
          <c:spPr>
            <a:solidFill>
              <a:srgbClr val="FD8C59"/>
            </a:solidFill>
          </c:spPr>
          <c:invertIfNegative val="0"/>
          <c:cat>
            <c:numRef>
              <c:f>'09_60'!$B$42:$N$42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'09_60'!$B$44:$N$44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'09_60'!$A$45</c:f>
              <c:strCache>
                <c:ptCount val="1"/>
                <c:pt idx="0">
                  <c:v>Croatia</c:v>
                </c:pt>
              </c:strCache>
            </c:strRef>
          </c:tx>
          <c:spPr>
            <a:solidFill>
              <a:srgbClr val="FEA882"/>
            </a:solidFill>
          </c:spPr>
          <c:invertIfNegative val="0"/>
          <c:cat>
            <c:numRef>
              <c:f>'09_60'!$B$42:$N$42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'09_60'!$B$45:$N$45</c:f>
              <c:numCache>
                <c:formatCode>General</c:formatCode>
                <c:ptCount val="13"/>
                <c:pt idx="0">
                  <c:v>8.1999999999999993</c:v>
                </c:pt>
                <c:pt idx="1">
                  <c:v>6.4</c:v>
                </c:pt>
                <c:pt idx="2">
                  <c:v>7.3</c:v>
                </c:pt>
                <c:pt idx="3">
                  <c:v>7.3</c:v>
                </c:pt>
                <c:pt idx="4">
                  <c:v>6.9</c:v>
                </c:pt>
                <c:pt idx="5">
                  <c:v>7.8</c:v>
                </c:pt>
                <c:pt idx="6">
                  <c:v>7.4</c:v>
                </c:pt>
                <c:pt idx="7">
                  <c:v>6.3</c:v>
                </c:pt>
                <c:pt idx="8">
                  <c:v>5.2</c:v>
                </c:pt>
                <c:pt idx="9">
                  <c:v>6.5</c:v>
                </c:pt>
                <c:pt idx="10">
                  <c:v>6.7</c:v>
                </c:pt>
                <c:pt idx="11">
                  <c:v>6.3</c:v>
                </c:pt>
                <c:pt idx="12">
                  <c:v>4.4000000000000004</c:v>
                </c:pt>
              </c:numCache>
            </c:numRef>
          </c:val>
        </c:ser>
        <c:dLbls>
          <c:showLegendKey val="0"/>
          <c:showVal val="0"/>
          <c:showCatName val="0"/>
          <c:showSerName val="0"/>
          <c:showPercent val="0"/>
          <c:showBubbleSize val="0"/>
        </c:dLbls>
        <c:gapWidth val="150"/>
        <c:axId val="201615232"/>
        <c:axId val="201616768"/>
      </c:barChart>
      <c:catAx>
        <c:axId val="201615232"/>
        <c:scaling>
          <c:orientation val="minMax"/>
        </c:scaling>
        <c:delete val="0"/>
        <c:axPos val="b"/>
        <c:numFmt formatCode="General" sourceLinked="1"/>
        <c:majorTickMark val="out"/>
        <c:minorTickMark val="none"/>
        <c:tickLblPos val="nextTo"/>
        <c:crossAx val="201616768"/>
        <c:crosses val="autoZero"/>
        <c:auto val="1"/>
        <c:lblAlgn val="ctr"/>
        <c:lblOffset val="100"/>
        <c:noMultiLvlLbl val="0"/>
      </c:catAx>
      <c:valAx>
        <c:axId val="20161676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01615232"/>
        <c:crosses val="autoZero"/>
        <c:crossBetween val="between"/>
      </c:valAx>
    </c:plotArea>
    <c:legend>
      <c:legendPos val="b"/>
      <c:overlay val="0"/>
    </c:legend>
    <c:plotVisOnly val="1"/>
    <c:dispBlanksAs val="gap"/>
    <c:showDLblsOverMax val="0"/>
  </c:chart>
  <c:spPr>
    <a:ln>
      <a:solidFill>
        <a:srgbClr val="FD6925"/>
      </a:solidFill>
      <a:prstDash val="solid"/>
    </a:ln>
  </c:sp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Air emission intensity from industry, 2010-2023 (Grams per euro, chain linked volumes (2010))</a:t>
            </a:r>
            <a:endParaRPr lang="en-US" sz="1200" b="0"/>
          </a:p>
          <a:p>
            <a:pPr>
              <a:defRPr sz="1400">
                <a:latin typeface="Calibri"/>
                <a:ea typeface="Calibri"/>
                <a:cs typeface="Calibri"/>
              </a:defRPr>
            </a:pPr>
            <a:r>
              <a:rPr lang="en-US" sz="1200" b="0"/>
              <a:t>SDG ind 09_70: freq=Annual, airpol=Particulates &lt; 2.5µm, nace_r2=Manufacturing, na_item=Value added, gross</a:t>
            </a:r>
          </a:p>
        </c:rich>
      </c:tx>
      <c:layout/>
      <c:overlay val="0"/>
    </c:title>
    <c:autoTitleDeleted val="0"/>
    <c:plotArea>
      <c:layout/>
      <c:barChart>
        <c:barDir val="col"/>
        <c:grouping val="clustered"/>
        <c:varyColors val="0"/>
        <c:ser>
          <c:idx val="0"/>
          <c:order val="0"/>
          <c:tx>
            <c:strRef>
              <c:f>'09_70'!$A$23</c:f>
              <c:strCache>
                <c:ptCount val="1"/>
                <c:pt idx="0">
                  <c:v>European Union - 27 countries (from 2020)</c:v>
                </c:pt>
              </c:strCache>
            </c:strRef>
          </c:tx>
          <c:spPr>
            <a:solidFill>
              <a:srgbClr val="FD6925"/>
            </a:solidFill>
          </c:spPr>
          <c:invertIfNegative val="0"/>
          <c:cat>
            <c:numRef>
              <c:f>'09_70'!$B$22:$O$22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'09_70'!$B$23:$O$23</c:f>
              <c:numCache>
                <c:formatCode>General</c:formatCode>
                <c:ptCount val="14"/>
                <c:pt idx="0">
                  <c:v>0.1</c:v>
                </c:pt>
                <c:pt idx="1">
                  <c:v>0.09</c:v>
                </c:pt>
                <c:pt idx="2">
                  <c:v>0.09</c:v>
                </c:pt>
                <c:pt idx="3">
                  <c:v>0.08</c:v>
                </c:pt>
                <c:pt idx="4">
                  <c:v>0.08</c:v>
                </c:pt>
                <c:pt idx="5">
                  <c:v>0.08</c:v>
                </c:pt>
                <c:pt idx="6">
                  <c:v>7.0000000000000007E-2</c:v>
                </c:pt>
                <c:pt idx="7">
                  <c:v>7.0000000000000007E-2</c:v>
                </c:pt>
                <c:pt idx="8">
                  <c:v>7.0000000000000007E-2</c:v>
                </c:pt>
                <c:pt idx="9">
                  <c:v>7.0000000000000007E-2</c:v>
                </c:pt>
                <c:pt idx="10">
                  <c:v>7.0000000000000007E-2</c:v>
                </c:pt>
                <c:pt idx="11">
                  <c:v>0.06</c:v>
                </c:pt>
                <c:pt idx="12">
                  <c:v>0.06</c:v>
                </c:pt>
                <c:pt idx="13">
                  <c:v>0</c:v>
                </c:pt>
              </c:numCache>
            </c:numRef>
          </c:val>
        </c:ser>
        <c:ser>
          <c:idx val="1"/>
          <c:order val="1"/>
          <c:tx>
            <c:strRef>
              <c:f>'09_70'!$A$24</c:f>
              <c:strCache>
                <c:ptCount val="1"/>
                <c:pt idx="0">
                  <c:v>Denmark</c:v>
                </c:pt>
              </c:strCache>
            </c:strRef>
          </c:tx>
          <c:spPr>
            <a:solidFill>
              <a:srgbClr val="FD8C59"/>
            </a:solidFill>
          </c:spPr>
          <c:invertIfNegative val="0"/>
          <c:cat>
            <c:numRef>
              <c:f>'09_70'!$B$22:$O$22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'09_70'!$B$24:$O$24</c:f>
              <c:numCache>
                <c:formatCode>General</c:formatCode>
                <c:ptCount val="14"/>
                <c:pt idx="0">
                  <c:v>0.03</c:v>
                </c:pt>
                <c:pt idx="1">
                  <c:v>0.03</c:v>
                </c:pt>
                <c:pt idx="2">
                  <c:v>0.02</c:v>
                </c:pt>
                <c:pt idx="3">
                  <c:v>0.02</c:v>
                </c:pt>
                <c:pt idx="4">
                  <c:v>0.02</c:v>
                </c:pt>
                <c:pt idx="5">
                  <c:v>0.02</c:v>
                </c:pt>
                <c:pt idx="6">
                  <c:v>0.02</c:v>
                </c:pt>
                <c:pt idx="7">
                  <c:v>0.01</c:v>
                </c:pt>
                <c:pt idx="8">
                  <c:v>0.01</c:v>
                </c:pt>
                <c:pt idx="9">
                  <c:v>0.01</c:v>
                </c:pt>
                <c:pt idx="10">
                  <c:v>0.01</c:v>
                </c:pt>
                <c:pt idx="11">
                  <c:v>0.01</c:v>
                </c:pt>
                <c:pt idx="12">
                  <c:v>0.01</c:v>
                </c:pt>
                <c:pt idx="13">
                  <c:v>0</c:v>
                </c:pt>
              </c:numCache>
            </c:numRef>
          </c:val>
        </c:ser>
        <c:ser>
          <c:idx val="2"/>
          <c:order val="2"/>
          <c:tx>
            <c:strRef>
              <c:f>'09_70'!$A$25</c:f>
              <c:strCache>
                <c:ptCount val="1"/>
                <c:pt idx="0">
                  <c:v>Croatia</c:v>
                </c:pt>
              </c:strCache>
            </c:strRef>
          </c:tx>
          <c:spPr>
            <a:solidFill>
              <a:srgbClr val="FEA882"/>
            </a:solidFill>
          </c:spPr>
          <c:invertIfNegative val="0"/>
          <c:cat>
            <c:numRef>
              <c:f>'09_70'!$B$22:$O$22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'09_70'!$B$25:$O$25</c:f>
              <c:numCache>
                <c:formatCode>General</c:formatCode>
                <c:ptCount val="14"/>
                <c:pt idx="0">
                  <c:v>0.3</c:v>
                </c:pt>
                <c:pt idx="1">
                  <c:v>0.26</c:v>
                </c:pt>
                <c:pt idx="2">
                  <c:v>0.27</c:v>
                </c:pt>
                <c:pt idx="3">
                  <c:v>0.27</c:v>
                </c:pt>
                <c:pt idx="4">
                  <c:v>0.24</c:v>
                </c:pt>
                <c:pt idx="5">
                  <c:v>0.23</c:v>
                </c:pt>
                <c:pt idx="6">
                  <c:v>0.2</c:v>
                </c:pt>
                <c:pt idx="7">
                  <c:v>0.2</c:v>
                </c:pt>
                <c:pt idx="8">
                  <c:v>0.19</c:v>
                </c:pt>
                <c:pt idx="9">
                  <c:v>0.19</c:v>
                </c:pt>
                <c:pt idx="10">
                  <c:v>0.19</c:v>
                </c:pt>
                <c:pt idx="11">
                  <c:v>0.15</c:v>
                </c:pt>
                <c:pt idx="12">
                  <c:v>0.11</c:v>
                </c:pt>
                <c:pt idx="13">
                  <c:v>0</c:v>
                </c:pt>
              </c:numCache>
            </c:numRef>
          </c:val>
        </c:ser>
        <c:ser>
          <c:idx val="3"/>
          <c:order val="3"/>
          <c:tx>
            <c:strRef>
              <c:f>'09_70'!$A$26</c:f>
              <c:strCache>
                <c:ptCount val="1"/>
                <c:pt idx="0">
                  <c:v>Serbia</c:v>
                </c:pt>
              </c:strCache>
            </c:strRef>
          </c:tx>
          <c:spPr>
            <a:solidFill>
              <a:srgbClr val="FEBDA0"/>
            </a:solidFill>
          </c:spPr>
          <c:invertIfNegative val="0"/>
          <c:cat>
            <c:numRef>
              <c:f>'09_70'!$B$22:$O$22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'09_70'!$B$26:$O$26</c:f>
              <c:numCache>
                <c:formatCode>General</c:formatCode>
                <c:ptCount val="14"/>
                <c:pt idx="0">
                  <c:v>0.49</c:v>
                </c:pt>
                <c:pt idx="1">
                  <c:v>0.56999999999999995</c:v>
                </c:pt>
                <c:pt idx="2">
                  <c:v>0.55000000000000004</c:v>
                </c:pt>
                <c:pt idx="3">
                  <c:v>0.53</c:v>
                </c:pt>
                <c:pt idx="4">
                  <c:v>0.47</c:v>
                </c:pt>
                <c:pt idx="5">
                  <c:v>0.53</c:v>
                </c:pt>
                <c:pt idx="6">
                  <c:v>0.59</c:v>
                </c:pt>
                <c:pt idx="7">
                  <c:v>0.62</c:v>
                </c:pt>
                <c:pt idx="8">
                  <c:v>0.67</c:v>
                </c:pt>
                <c:pt idx="9">
                  <c:v>0.67</c:v>
                </c:pt>
                <c:pt idx="10">
                  <c:v>0.68</c:v>
                </c:pt>
                <c:pt idx="11">
                  <c:v>0.61</c:v>
                </c:pt>
                <c:pt idx="12">
                  <c:v>0.72</c:v>
                </c:pt>
                <c:pt idx="13">
                  <c:v>0</c:v>
                </c:pt>
              </c:numCache>
            </c:numRef>
          </c:val>
        </c:ser>
        <c:dLbls>
          <c:showLegendKey val="0"/>
          <c:showVal val="0"/>
          <c:showCatName val="0"/>
          <c:showSerName val="0"/>
          <c:showPercent val="0"/>
          <c:showBubbleSize val="0"/>
        </c:dLbls>
        <c:gapWidth val="150"/>
        <c:axId val="201966720"/>
        <c:axId val="201968256"/>
      </c:barChart>
      <c:catAx>
        <c:axId val="201966720"/>
        <c:scaling>
          <c:orientation val="minMax"/>
        </c:scaling>
        <c:delete val="0"/>
        <c:axPos val="b"/>
        <c:numFmt formatCode="General" sourceLinked="1"/>
        <c:majorTickMark val="out"/>
        <c:minorTickMark val="none"/>
        <c:tickLblPos val="nextTo"/>
        <c:crossAx val="201968256"/>
        <c:crosses val="autoZero"/>
        <c:auto val="1"/>
        <c:lblAlgn val="ctr"/>
        <c:lblOffset val="100"/>
        <c:noMultiLvlLbl val="0"/>
      </c:catAx>
      <c:valAx>
        <c:axId val="20196825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01966720"/>
        <c:crosses val="autoZero"/>
        <c:crossBetween val="between"/>
      </c:valAx>
    </c:plotArea>
    <c:legend>
      <c:legendPos val="b"/>
      <c:layout/>
      <c:overlay val="0"/>
    </c:legend>
    <c:plotVisOnly val="1"/>
    <c:dispBlanksAs val="gap"/>
    <c:showDLblsOverMax val="0"/>
  </c:chart>
  <c:spPr>
    <a:ln>
      <a:solidFill>
        <a:srgbClr val="FD6925"/>
      </a:solidFill>
      <a:prstDash val="solid"/>
    </a:ln>
  </c:sp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Air emission intensity from industry, 2010-2023 (Grams per euro, chain linked volumes (2010))</a:t>
            </a:r>
            <a:endParaRPr lang="en-US" sz="1200" b="0"/>
          </a:p>
          <a:p>
            <a:pPr>
              <a:defRPr sz="1400">
                <a:latin typeface="Calibri"/>
                <a:ea typeface="Calibri"/>
                <a:cs typeface="Calibri"/>
              </a:defRPr>
            </a:pPr>
            <a:r>
              <a:rPr lang="en-US" sz="1200" b="0"/>
              <a:t>SDG ind 09_70: freq=Annual, airpol=Particulates &lt; 10µm, nace_r2=Manufacturing, na_item=Value added, gross</a:t>
            </a:r>
          </a:p>
        </c:rich>
      </c:tx>
      <c:layout/>
      <c:overlay val="0"/>
    </c:title>
    <c:autoTitleDeleted val="0"/>
    <c:plotArea>
      <c:layout/>
      <c:barChart>
        <c:barDir val="col"/>
        <c:grouping val="clustered"/>
        <c:varyColors val="0"/>
        <c:ser>
          <c:idx val="0"/>
          <c:order val="0"/>
          <c:tx>
            <c:strRef>
              <c:f>'09_70'!$A$34</c:f>
              <c:strCache>
                <c:ptCount val="1"/>
                <c:pt idx="0">
                  <c:v>European Union - 27 countries (from 2020)</c:v>
                </c:pt>
              </c:strCache>
            </c:strRef>
          </c:tx>
          <c:spPr>
            <a:solidFill>
              <a:srgbClr val="FD6925"/>
            </a:solidFill>
          </c:spPr>
          <c:invertIfNegative val="0"/>
          <c:cat>
            <c:numRef>
              <c:f>'09_70'!$B$33:$O$33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'09_70'!$B$34:$O$34</c:f>
              <c:numCache>
                <c:formatCode>General</c:formatCode>
                <c:ptCount val="14"/>
                <c:pt idx="0">
                  <c:v>0.14000000000000001</c:v>
                </c:pt>
                <c:pt idx="1">
                  <c:v>0.13</c:v>
                </c:pt>
                <c:pt idx="2">
                  <c:v>0.12</c:v>
                </c:pt>
                <c:pt idx="3">
                  <c:v>0.12</c:v>
                </c:pt>
                <c:pt idx="4">
                  <c:v>0.11</c:v>
                </c:pt>
                <c:pt idx="5">
                  <c:v>0.11</c:v>
                </c:pt>
                <c:pt idx="6">
                  <c:v>0.1</c:v>
                </c:pt>
                <c:pt idx="7">
                  <c:v>0.1</c:v>
                </c:pt>
                <c:pt idx="8">
                  <c:v>0.09</c:v>
                </c:pt>
                <c:pt idx="9">
                  <c:v>0.09</c:v>
                </c:pt>
                <c:pt idx="10">
                  <c:v>0.09</c:v>
                </c:pt>
                <c:pt idx="11">
                  <c:v>0.09</c:v>
                </c:pt>
                <c:pt idx="12">
                  <c:v>0.08</c:v>
                </c:pt>
                <c:pt idx="13">
                  <c:v>0</c:v>
                </c:pt>
              </c:numCache>
            </c:numRef>
          </c:val>
        </c:ser>
        <c:ser>
          <c:idx val="1"/>
          <c:order val="1"/>
          <c:tx>
            <c:strRef>
              <c:f>'09_70'!$A$35</c:f>
              <c:strCache>
                <c:ptCount val="1"/>
                <c:pt idx="0">
                  <c:v>Denmark</c:v>
                </c:pt>
              </c:strCache>
            </c:strRef>
          </c:tx>
          <c:spPr>
            <a:solidFill>
              <a:srgbClr val="FD8C59"/>
            </a:solidFill>
          </c:spPr>
          <c:invertIfNegative val="0"/>
          <c:cat>
            <c:numRef>
              <c:f>'09_70'!$B$33:$O$33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'09_70'!$B$35:$O$35</c:f>
              <c:numCache>
                <c:formatCode>General</c:formatCode>
                <c:ptCount val="14"/>
                <c:pt idx="0">
                  <c:v>0.04</c:v>
                </c:pt>
                <c:pt idx="1">
                  <c:v>0.04</c:v>
                </c:pt>
                <c:pt idx="2">
                  <c:v>0.03</c:v>
                </c:pt>
                <c:pt idx="3">
                  <c:v>0.03</c:v>
                </c:pt>
                <c:pt idx="4">
                  <c:v>0.03</c:v>
                </c:pt>
                <c:pt idx="5">
                  <c:v>0.03</c:v>
                </c:pt>
                <c:pt idx="6">
                  <c:v>0.02</c:v>
                </c:pt>
                <c:pt idx="7">
                  <c:v>0.02</c:v>
                </c:pt>
                <c:pt idx="8">
                  <c:v>0.02</c:v>
                </c:pt>
                <c:pt idx="9">
                  <c:v>0.02</c:v>
                </c:pt>
                <c:pt idx="10">
                  <c:v>0.02</c:v>
                </c:pt>
                <c:pt idx="11">
                  <c:v>0.02</c:v>
                </c:pt>
                <c:pt idx="12">
                  <c:v>0.02</c:v>
                </c:pt>
                <c:pt idx="13">
                  <c:v>0</c:v>
                </c:pt>
              </c:numCache>
            </c:numRef>
          </c:val>
        </c:ser>
        <c:ser>
          <c:idx val="2"/>
          <c:order val="2"/>
          <c:tx>
            <c:strRef>
              <c:f>'09_70'!$A$36</c:f>
              <c:strCache>
                <c:ptCount val="1"/>
                <c:pt idx="0">
                  <c:v>Croatia</c:v>
                </c:pt>
              </c:strCache>
            </c:strRef>
          </c:tx>
          <c:spPr>
            <a:solidFill>
              <a:srgbClr val="FEA882"/>
            </a:solidFill>
          </c:spPr>
          <c:invertIfNegative val="0"/>
          <c:cat>
            <c:numRef>
              <c:f>'09_70'!$B$33:$O$33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'09_70'!$B$36:$O$36</c:f>
              <c:numCache>
                <c:formatCode>General</c:formatCode>
                <c:ptCount val="14"/>
                <c:pt idx="0">
                  <c:v>0.39</c:v>
                </c:pt>
                <c:pt idx="1">
                  <c:v>0.34</c:v>
                </c:pt>
                <c:pt idx="2">
                  <c:v>0.35</c:v>
                </c:pt>
                <c:pt idx="3">
                  <c:v>0.35</c:v>
                </c:pt>
                <c:pt idx="4">
                  <c:v>0.32</c:v>
                </c:pt>
                <c:pt idx="5">
                  <c:v>0.3</c:v>
                </c:pt>
                <c:pt idx="6">
                  <c:v>0.26</c:v>
                </c:pt>
                <c:pt idx="7">
                  <c:v>0.28000000000000003</c:v>
                </c:pt>
                <c:pt idx="8">
                  <c:v>0.26</c:v>
                </c:pt>
                <c:pt idx="9">
                  <c:v>0.26</c:v>
                </c:pt>
                <c:pt idx="10">
                  <c:v>0.25</c:v>
                </c:pt>
                <c:pt idx="11">
                  <c:v>0.2</c:v>
                </c:pt>
                <c:pt idx="12">
                  <c:v>0.15</c:v>
                </c:pt>
                <c:pt idx="13">
                  <c:v>0</c:v>
                </c:pt>
              </c:numCache>
            </c:numRef>
          </c:val>
        </c:ser>
        <c:ser>
          <c:idx val="3"/>
          <c:order val="3"/>
          <c:tx>
            <c:strRef>
              <c:f>'09_70'!$A$37</c:f>
              <c:strCache>
                <c:ptCount val="1"/>
                <c:pt idx="0">
                  <c:v>Serbia</c:v>
                </c:pt>
              </c:strCache>
            </c:strRef>
          </c:tx>
          <c:spPr>
            <a:solidFill>
              <a:srgbClr val="FEBDA0"/>
            </a:solidFill>
          </c:spPr>
          <c:invertIfNegative val="0"/>
          <c:cat>
            <c:numRef>
              <c:f>'09_70'!$B$33:$O$33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'09_70'!$B$37:$O$37</c:f>
              <c:numCache>
                <c:formatCode>General</c:formatCode>
                <c:ptCount val="14"/>
                <c:pt idx="0">
                  <c:v>0.72</c:v>
                </c:pt>
                <c:pt idx="1">
                  <c:v>0.83</c:v>
                </c:pt>
                <c:pt idx="2">
                  <c:v>0.78</c:v>
                </c:pt>
                <c:pt idx="3">
                  <c:v>0.75</c:v>
                </c:pt>
                <c:pt idx="4">
                  <c:v>0.66</c:v>
                </c:pt>
                <c:pt idx="5">
                  <c:v>0.71</c:v>
                </c:pt>
                <c:pt idx="6">
                  <c:v>0.8</c:v>
                </c:pt>
                <c:pt idx="7">
                  <c:v>0.83</c:v>
                </c:pt>
                <c:pt idx="8">
                  <c:v>0.91</c:v>
                </c:pt>
                <c:pt idx="9">
                  <c:v>0.89</c:v>
                </c:pt>
                <c:pt idx="10">
                  <c:v>0.9</c:v>
                </c:pt>
                <c:pt idx="11">
                  <c:v>0.8</c:v>
                </c:pt>
                <c:pt idx="12">
                  <c:v>0.93</c:v>
                </c:pt>
                <c:pt idx="13">
                  <c:v>0</c:v>
                </c:pt>
              </c:numCache>
            </c:numRef>
          </c:val>
        </c:ser>
        <c:dLbls>
          <c:showLegendKey val="0"/>
          <c:showVal val="0"/>
          <c:showCatName val="0"/>
          <c:showSerName val="0"/>
          <c:showPercent val="0"/>
          <c:showBubbleSize val="0"/>
        </c:dLbls>
        <c:gapWidth val="150"/>
        <c:axId val="202683904"/>
        <c:axId val="202685440"/>
      </c:barChart>
      <c:catAx>
        <c:axId val="202683904"/>
        <c:scaling>
          <c:orientation val="minMax"/>
        </c:scaling>
        <c:delete val="0"/>
        <c:axPos val="b"/>
        <c:numFmt formatCode="General" sourceLinked="1"/>
        <c:majorTickMark val="out"/>
        <c:minorTickMark val="none"/>
        <c:tickLblPos val="nextTo"/>
        <c:crossAx val="202685440"/>
        <c:crosses val="autoZero"/>
        <c:auto val="1"/>
        <c:lblAlgn val="ctr"/>
        <c:lblOffset val="100"/>
        <c:noMultiLvlLbl val="0"/>
      </c:catAx>
      <c:valAx>
        <c:axId val="20268544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02683904"/>
        <c:crosses val="autoZero"/>
        <c:crossBetween val="between"/>
      </c:valAx>
    </c:plotArea>
    <c:legend>
      <c:legendPos val="b"/>
      <c:layout/>
      <c:overlay val="0"/>
    </c:legend>
    <c:plotVisOnly val="1"/>
    <c:dispBlanksAs val="gap"/>
    <c:showDLblsOverMax val="0"/>
  </c:chart>
  <c:spPr>
    <a:ln>
      <a:solidFill>
        <a:srgbClr val="FD6925"/>
      </a:solidFill>
      <a:prstDash val="solid"/>
    </a:ln>
  </c:sp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Purchasing power adjusted GDP per capita, 2010-2023 (Percentage)</a:t>
            </a:r>
            <a:endParaRPr lang="en-US" sz="1200" b="0"/>
          </a:p>
          <a:p>
            <a:pPr>
              <a:defRPr sz="1400">
                <a:latin typeface="Calibri"/>
                <a:ea typeface="Calibri"/>
                <a:cs typeface="Calibri"/>
              </a:defRPr>
            </a:pPr>
            <a:r>
              <a:rPr lang="en-US" sz="1200" b="0"/>
              <a:t>SDG ind 10_10: freq=Annual, na_item=Real expenditure per capita (in PPS_EU27_2020), ppp_cat=Gross domestic product</a:t>
            </a:r>
          </a:p>
        </c:rich>
      </c:tx>
      <c:layout/>
      <c:overlay val="0"/>
    </c:title>
    <c:autoTitleDeleted val="0"/>
    <c:plotArea>
      <c:layout/>
      <c:barChart>
        <c:barDir val="col"/>
        <c:grouping val="clustered"/>
        <c:varyColors val="0"/>
        <c:ser>
          <c:idx val="0"/>
          <c:order val="0"/>
          <c:tx>
            <c:strRef>
              <c:f>'10_10'!$A$24</c:f>
              <c:strCache>
                <c:ptCount val="1"/>
                <c:pt idx="0">
                  <c:v>European Union - 27 countries (from 2020)</c:v>
                </c:pt>
              </c:strCache>
            </c:strRef>
          </c:tx>
          <c:spPr>
            <a:solidFill>
              <a:srgbClr val="DD1367"/>
            </a:solidFill>
          </c:spPr>
          <c:invertIfNegative val="0"/>
          <c:cat>
            <c:numRef>
              <c:f>'10_10'!$B$23:$O$23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'10_10'!$B$24:$O$24</c:f>
              <c:numCache>
                <c:formatCode>General</c:formatCode>
                <c:ptCount val="14"/>
                <c:pt idx="0">
                  <c:v>25100</c:v>
                </c:pt>
                <c:pt idx="1">
                  <c:v>25900</c:v>
                </c:pt>
                <c:pt idx="2">
                  <c:v>26000</c:v>
                </c:pt>
                <c:pt idx="3">
                  <c:v>26200</c:v>
                </c:pt>
                <c:pt idx="4">
                  <c:v>26800</c:v>
                </c:pt>
                <c:pt idx="5">
                  <c:v>27800</c:v>
                </c:pt>
                <c:pt idx="6">
                  <c:v>28500</c:v>
                </c:pt>
                <c:pt idx="7">
                  <c:v>29600</c:v>
                </c:pt>
                <c:pt idx="8">
                  <c:v>30600</c:v>
                </c:pt>
                <c:pt idx="9">
                  <c:v>31600</c:v>
                </c:pt>
                <c:pt idx="10">
                  <c:v>30400</c:v>
                </c:pt>
                <c:pt idx="11">
                  <c:v>33200</c:v>
                </c:pt>
                <c:pt idx="12">
                  <c:v>36000</c:v>
                </c:pt>
                <c:pt idx="13">
                  <c:v>38100</c:v>
                </c:pt>
              </c:numCache>
            </c:numRef>
          </c:val>
        </c:ser>
        <c:ser>
          <c:idx val="1"/>
          <c:order val="1"/>
          <c:tx>
            <c:strRef>
              <c:f>'10_10'!$A$25</c:f>
              <c:strCache>
                <c:ptCount val="1"/>
                <c:pt idx="0">
                  <c:v>Denmark</c:v>
                </c:pt>
              </c:strCache>
            </c:strRef>
          </c:tx>
          <c:spPr>
            <a:solidFill>
              <a:srgbClr val="EF4389"/>
            </a:solidFill>
          </c:spPr>
          <c:invertIfNegative val="0"/>
          <c:cat>
            <c:numRef>
              <c:f>'10_10'!$B$23:$O$23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'10_10'!$B$25:$O$25</c:f>
              <c:numCache>
                <c:formatCode>General</c:formatCode>
                <c:ptCount val="14"/>
                <c:pt idx="0">
                  <c:v>32600</c:v>
                </c:pt>
                <c:pt idx="1">
                  <c:v>33100</c:v>
                </c:pt>
                <c:pt idx="2">
                  <c:v>33100</c:v>
                </c:pt>
                <c:pt idx="3">
                  <c:v>33800</c:v>
                </c:pt>
                <c:pt idx="4">
                  <c:v>34300</c:v>
                </c:pt>
                <c:pt idx="5">
                  <c:v>35200</c:v>
                </c:pt>
                <c:pt idx="6">
                  <c:v>36000</c:v>
                </c:pt>
                <c:pt idx="7">
                  <c:v>38000</c:v>
                </c:pt>
                <c:pt idx="8">
                  <c:v>38800</c:v>
                </c:pt>
                <c:pt idx="9">
                  <c:v>39400</c:v>
                </c:pt>
                <c:pt idx="10">
                  <c:v>40100</c:v>
                </c:pt>
                <c:pt idx="11">
                  <c:v>44500</c:v>
                </c:pt>
                <c:pt idx="12">
                  <c:v>48500</c:v>
                </c:pt>
                <c:pt idx="13">
                  <c:v>47800</c:v>
                </c:pt>
              </c:numCache>
            </c:numRef>
          </c:val>
        </c:ser>
        <c:ser>
          <c:idx val="2"/>
          <c:order val="2"/>
          <c:tx>
            <c:strRef>
              <c:f>'10_10'!$A$26</c:f>
              <c:strCache>
                <c:ptCount val="1"/>
                <c:pt idx="0">
                  <c:v>Croatia</c:v>
                </c:pt>
              </c:strCache>
            </c:strRef>
          </c:tx>
          <c:spPr>
            <a:solidFill>
              <a:srgbClr val="F480AF"/>
            </a:solidFill>
          </c:spPr>
          <c:invertIfNegative val="0"/>
          <c:cat>
            <c:numRef>
              <c:f>'10_10'!$B$23:$O$23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'10_10'!$B$26:$O$26</c:f>
              <c:numCache>
                <c:formatCode>General</c:formatCode>
                <c:ptCount val="14"/>
                <c:pt idx="0">
                  <c:v>15200</c:v>
                </c:pt>
                <c:pt idx="1">
                  <c:v>15800</c:v>
                </c:pt>
                <c:pt idx="2">
                  <c:v>15900</c:v>
                </c:pt>
                <c:pt idx="3">
                  <c:v>16100</c:v>
                </c:pt>
                <c:pt idx="4">
                  <c:v>16100</c:v>
                </c:pt>
                <c:pt idx="5">
                  <c:v>16900</c:v>
                </c:pt>
                <c:pt idx="6">
                  <c:v>17600</c:v>
                </c:pt>
                <c:pt idx="7">
                  <c:v>18700</c:v>
                </c:pt>
                <c:pt idx="8">
                  <c:v>19700</c:v>
                </c:pt>
                <c:pt idx="9">
                  <c:v>21300</c:v>
                </c:pt>
                <c:pt idx="10">
                  <c:v>20000</c:v>
                </c:pt>
                <c:pt idx="11">
                  <c:v>23300</c:v>
                </c:pt>
                <c:pt idx="12">
                  <c:v>25900</c:v>
                </c:pt>
                <c:pt idx="13">
                  <c:v>29000</c:v>
                </c:pt>
              </c:numCache>
            </c:numRef>
          </c:val>
        </c:ser>
        <c:ser>
          <c:idx val="3"/>
          <c:order val="3"/>
          <c:tx>
            <c:strRef>
              <c:f>'10_10'!$A$27</c:f>
              <c:strCache>
                <c:ptCount val="1"/>
                <c:pt idx="0">
                  <c:v>Serbia</c:v>
                </c:pt>
              </c:strCache>
            </c:strRef>
          </c:tx>
          <c:spPr>
            <a:solidFill>
              <a:srgbClr val="F7A3C5"/>
            </a:solidFill>
          </c:spPr>
          <c:invertIfNegative val="0"/>
          <c:cat>
            <c:numRef>
              <c:f>'10_10'!$B$23:$O$23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'10_10'!$B$27:$O$27</c:f>
              <c:numCache>
                <c:formatCode>General</c:formatCode>
                <c:ptCount val="14"/>
                <c:pt idx="0">
                  <c:v>10100</c:v>
                </c:pt>
                <c:pt idx="1">
                  <c:v>10700</c:v>
                </c:pt>
                <c:pt idx="2">
                  <c:v>10700</c:v>
                </c:pt>
                <c:pt idx="3">
                  <c:v>11000</c:v>
                </c:pt>
                <c:pt idx="4">
                  <c:v>11000</c:v>
                </c:pt>
                <c:pt idx="5">
                  <c:v>11200</c:v>
                </c:pt>
                <c:pt idx="6">
                  <c:v>11400</c:v>
                </c:pt>
                <c:pt idx="7">
                  <c:v>11900</c:v>
                </c:pt>
                <c:pt idx="8">
                  <c:v>12500</c:v>
                </c:pt>
                <c:pt idx="9">
                  <c:v>13400</c:v>
                </c:pt>
                <c:pt idx="10">
                  <c:v>13400</c:v>
                </c:pt>
                <c:pt idx="11">
                  <c:v>14900</c:v>
                </c:pt>
                <c:pt idx="12">
                  <c:v>16500</c:v>
                </c:pt>
                <c:pt idx="13">
                  <c:v>18700</c:v>
                </c:pt>
              </c:numCache>
            </c:numRef>
          </c:val>
        </c:ser>
        <c:dLbls>
          <c:showLegendKey val="0"/>
          <c:showVal val="0"/>
          <c:showCatName val="0"/>
          <c:showSerName val="0"/>
          <c:showPercent val="0"/>
          <c:showBubbleSize val="0"/>
        </c:dLbls>
        <c:gapWidth val="150"/>
        <c:axId val="199830144"/>
        <c:axId val="199856512"/>
      </c:barChart>
      <c:catAx>
        <c:axId val="199830144"/>
        <c:scaling>
          <c:orientation val="minMax"/>
        </c:scaling>
        <c:delete val="0"/>
        <c:axPos val="b"/>
        <c:numFmt formatCode="General" sourceLinked="1"/>
        <c:majorTickMark val="out"/>
        <c:minorTickMark val="none"/>
        <c:tickLblPos val="nextTo"/>
        <c:crossAx val="199856512"/>
        <c:crosses val="autoZero"/>
        <c:auto val="1"/>
        <c:lblAlgn val="ctr"/>
        <c:lblOffset val="100"/>
        <c:noMultiLvlLbl val="0"/>
      </c:catAx>
      <c:valAx>
        <c:axId val="19985651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99830144"/>
        <c:crosses val="autoZero"/>
        <c:crossBetween val="between"/>
      </c:valAx>
    </c:plotArea>
    <c:legend>
      <c:legendPos val="b"/>
      <c:layout/>
      <c:overlay val="0"/>
    </c:legend>
    <c:plotVisOnly val="1"/>
    <c:dispBlanksAs val="gap"/>
    <c:showDLblsOverMax val="0"/>
  </c:chart>
  <c:spPr>
    <a:ln>
      <a:solidFill>
        <a:srgbClr val="DD1367"/>
      </a:solidFill>
      <a:prstDash val="solid"/>
    </a:ln>
  </c:sp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Purchasing power adjusted GDP per capita, 2010-2023 (Percentage)</a:t>
            </a:r>
            <a:endParaRPr lang="en-US" sz="1200" b="0"/>
          </a:p>
          <a:p>
            <a:pPr>
              <a:defRPr sz="1400">
                <a:latin typeface="Calibri"/>
                <a:ea typeface="Calibri"/>
                <a:cs typeface="Calibri"/>
              </a:defRPr>
            </a:pPr>
            <a:r>
              <a:rPr lang="en-US" sz="1200" b="0"/>
              <a:t>SDG ind 10_10: freq=Annual, na_item=Volume indices of real expenditure per capita (in PPS_EU27_2020=100), ppp_cat=Gross domestic product</a:t>
            </a:r>
          </a:p>
        </c:rich>
      </c:tx>
      <c:layout/>
      <c:overlay val="0"/>
    </c:title>
    <c:autoTitleDeleted val="0"/>
    <c:plotArea>
      <c:layout/>
      <c:barChart>
        <c:barDir val="col"/>
        <c:grouping val="clustered"/>
        <c:varyColors val="0"/>
        <c:ser>
          <c:idx val="0"/>
          <c:order val="0"/>
          <c:tx>
            <c:strRef>
              <c:f>'10_10'!$A$36</c:f>
              <c:strCache>
                <c:ptCount val="1"/>
                <c:pt idx="0">
                  <c:v>European Union - 27 countries (from 2020)</c:v>
                </c:pt>
              </c:strCache>
            </c:strRef>
          </c:tx>
          <c:spPr>
            <a:solidFill>
              <a:srgbClr val="DD1367"/>
            </a:solidFill>
          </c:spPr>
          <c:invertIfNegative val="0"/>
          <c:cat>
            <c:numRef>
              <c:f>'10_10'!$B$35:$O$35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'10_10'!$B$36:$O$36</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'10_10'!$A$37</c:f>
              <c:strCache>
                <c:ptCount val="1"/>
                <c:pt idx="0">
                  <c:v>Denmark</c:v>
                </c:pt>
              </c:strCache>
            </c:strRef>
          </c:tx>
          <c:spPr>
            <a:solidFill>
              <a:srgbClr val="EF4389"/>
            </a:solidFill>
          </c:spPr>
          <c:invertIfNegative val="0"/>
          <c:cat>
            <c:numRef>
              <c:f>'10_10'!$B$35:$O$35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'10_10'!$B$37:$O$37</c:f>
              <c:numCache>
                <c:formatCode>General</c:formatCode>
                <c:ptCount val="14"/>
                <c:pt idx="0">
                  <c:v>130</c:v>
                </c:pt>
                <c:pt idx="1">
                  <c:v>128</c:v>
                </c:pt>
                <c:pt idx="2">
                  <c:v>127</c:v>
                </c:pt>
                <c:pt idx="3">
                  <c:v>129</c:v>
                </c:pt>
                <c:pt idx="4">
                  <c:v>128</c:v>
                </c:pt>
                <c:pt idx="5">
                  <c:v>127</c:v>
                </c:pt>
                <c:pt idx="6">
                  <c:v>126</c:v>
                </c:pt>
                <c:pt idx="7">
                  <c:v>128</c:v>
                </c:pt>
                <c:pt idx="8">
                  <c:v>127</c:v>
                </c:pt>
                <c:pt idx="9">
                  <c:v>125</c:v>
                </c:pt>
                <c:pt idx="10">
                  <c:v>132</c:v>
                </c:pt>
                <c:pt idx="11">
                  <c:v>134</c:v>
                </c:pt>
                <c:pt idx="12">
                  <c:v>135</c:v>
                </c:pt>
                <c:pt idx="13">
                  <c:v>125</c:v>
                </c:pt>
              </c:numCache>
            </c:numRef>
          </c:val>
        </c:ser>
        <c:ser>
          <c:idx val="2"/>
          <c:order val="2"/>
          <c:tx>
            <c:strRef>
              <c:f>'10_10'!$A$38</c:f>
              <c:strCache>
                <c:ptCount val="1"/>
                <c:pt idx="0">
                  <c:v>Croatia</c:v>
                </c:pt>
              </c:strCache>
            </c:strRef>
          </c:tx>
          <c:spPr>
            <a:solidFill>
              <a:srgbClr val="F480AF"/>
            </a:solidFill>
          </c:spPr>
          <c:invertIfNegative val="0"/>
          <c:cat>
            <c:numRef>
              <c:f>'10_10'!$B$35:$O$35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'10_10'!$B$38:$O$38</c:f>
              <c:numCache>
                <c:formatCode>General</c:formatCode>
                <c:ptCount val="14"/>
                <c:pt idx="0">
                  <c:v>61</c:v>
                </c:pt>
                <c:pt idx="1">
                  <c:v>61</c:v>
                </c:pt>
                <c:pt idx="2">
                  <c:v>61</c:v>
                </c:pt>
                <c:pt idx="3">
                  <c:v>61</c:v>
                </c:pt>
                <c:pt idx="4">
                  <c:v>60</c:v>
                </c:pt>
                <c:pt idx="5">
                  <c:v>61</c:v>
                </c:pt>
                <c:pt idx="6">
                  <c:v>62</c:v>
                </c:pt>
                <c:pt idx="7">
                  <c:v>63</c:v>
                </c:pt>
                <c:pt idx="8">
                  <c:v>64</c:v>
                </c:pt>
                <c:pt idx="9">
                  <c:v>67</c:v>
                </c:pt>
                <c:pt idx="10">
                  <c:v>66</c:v>
                </c:pt>
                <c:pt idx="11">
                  <c:v>70</c:v>
                </c:pt>
                <c:pt idx="12">
                  <c:v>72</c:v>
                </c:pt>
                <c:pt idx="13">
                  <c:v>76</c:v>
                </c:pt>
              </c:numCache>
            </c:numRef>
          </c:val>
        </c:ser>
        <c:ser>
          <c:idx val="3"/>
          <c:order val="3"/>
          <c:tx>
            <c:strRef>
              <c:f>'10_10'!$A$39</c:f>
              <c:strCache>
                <c:ptCount val="1"/>
                <c:pt idx="0">
                  <c:v>Serbia</c:v>
                </c:pt>
              </c:strCache>
            </c:strRef>
          </c:tx>
          <c:spPr>
            <a:solidFill>
              <a:srgbClr val="F7A3C5"/>
            </a:solidFill>
          </c:spPr>
          <c:invertIfNegative val="0"/>
          <c:cat>
            <c:numRef>
              <c:f>'10_10'!$B$35:$O$35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'10_10'!$B$39:$O$39</c:f>
              <c:numCache>
                <c:formatCode>General</c:formatCode>
                <c:ptCount val="14"/>
                <c:pt idx="0">
                  <c:v>40</c:v>
                </c:pt>
                <c:pt idx="1">
                  <c:v>41</c:v>
                </c:pt>
                <c:pt idx="2">
                  <c:v>41</c:v>
                </c:pt>
                <c:pt idx="3">
                  <c:v>42</c:v>
                </c:pt>
                <c:pt idx="4">
                  <c:v>41</c:v>
                </c:pt>
                <c:pt idx="5">
                  <c:v>40</c:v>
                </c:pt>
                <c:pt idx="6">
                  <c:v>40</c:v>
                </c:pt>
                <c:pt idx="7">
                  <c:v>40</c:v>
                </c:pt>
                <c:pt idx="8">
                  <c:v>41</c:v>
                </c:pt>
                <c:pt idx="9">
                  <c:v>42</c:v>
                </c:pt>
                <c:pt idx="10">
                  <c:v>44</c:v>
                </c:pt>
                <c:pt idx="11">
                  <c:v>45</c:v>
                </c:pt>
                <c:pt idx="12">
                  <c:v>46</c:v>
                </c:pt>
                <c:pt idx="13">
                  <c:v>49</c:v>
                </c:pt>
              </c:numCache>
            </c:numRef>
          </c:val>
        </c:ser>
        <c:dLbls>
          <c:showLegendKey val="0"/>
          <c:showVal val="0"/>
          <c:showCatName val="0"/>
          <c:showSerName val="0"/>
          <c:showPercent val="0"/>
          <c:showBubbleSize val="0"/>
        </c:dLbls>
        <c:gapWidth val="150"/>
        <c:axId val="202601216"/>
        <c:axId val="202602752"/>
      </c:barChart>
      <c:catAx>
        <c:axId val="202601216"/>
        <c:scaling>
          <c:orientation val="minMax"/>
        </c:scaling>
        <c:delete val="0"/>
        <c:axPos val="b"/>
        <c:numFmt formatCode="General" sourceLinked="1"/>
        <c:majorTickMark val="out"/>
        <c:minorTickMark val="none"/>
        <c:tickLblPos val="nextTo"/>
        <c:crossAx val="202602752"/>
        <c:crosses val="autoZero"/>
        <c:auto val="1"/>
        <c:lblAlgn val="ctr"/>
        <c:lblOffset val="100"/>
        <c:noMultiLvlLbl val="0"/>
      </c:catAx>
      <c:valAx>
        <c:axId val="20260275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02601216"/>
        <c:crosses val="autoZero"/>
        <c:crossBetween val="between"/>
      </c:valAx>
    </c:plotArea>
    <c:legend>
      <c:legendPos val="b"/>
      <c:layout/>
      <c:overlay val="0"/>
    </c:legend>
    <c:plotVisOnly val="1"/>
    <c:dispBlanksAs val="gap"/>
    <c:showDLblsOverMax val="0"/>
  </c:chart>
  <c:spPr>
    <a:ln>
      <a:solidFill>
        <a:srgbClr val="DD1367"/>
      </a:solidFill>
      <a:prstDash val="solid"/>
    </a:ln>
  </c:sp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Purchasing power adjusted GDP per capita, 2010-2023 (Percentage)</a:t>
            </a:r>
            <a:endParaRPr sz="1200" b="0"/>
          </a:p>
          <a:p>
            <a:pPr>
              <a:defRPr sz="1400">
                <a:latin typeface="Calibri"/>
                <a:ea typeface="Calibri"/>
                <a:cs typeface="Calibri"/>
              </a:defRPr>
            </a:pPr>
            <a:r>
              <a:rPr sz="1200" b="0"/>
              <a:t>SDG ind 10_10: freq=Annual, na_item=Coefficient of variation of volume indices of expenditure per capita (percentage), ppp_cat=Gross domestic product</a:t>
            </a:r>
          </a:p>
        </c:rich>
      </c:tx>
      <c:overlay val="0"/>
    </c:title>
    <c:autoTitleDeleted val="0"/>
    <c:plotArea>
      <c:layout/>
      <c:barChart>
        <c:barDir val="col"/>
        <c:grouping val="clustered"/>
        <c:varyColors val="0"/>
        <c:ser>
          <c:idx val="0"/>
          <c:order val="0"/>
          <c:tx>
            <c:strRef>
              <c:f>'10_10'!$A$48</c:f>
              <c:strCache>
                <c:ptCount val="1"/>
                <c:pt idx="0">
                  <c:v>European Union - 27 countries (from 2020)</c:v>
                </c:pt>
              </c:strCache>
            </c:strRef>
          </c:tx>
          <c:spPr>
            <a:solidFill>
              <a:srgbClr val="DD1367"/>
            </a:solidFill>
          </c:spPr>
          <c:invertIfNegative val="0"/>
          <c:cat>
            <c:numRef>
              <c:f>'10_10'!$B$47:$O$47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'10_10'!$B$48:$O$48</c:f>
              <c:numCache>
                <c:formatCode>General</c:formatCode>
                <c:ptCount val="14"/>
                <c:pt idx="0">
                  <c:v>44.6</c:v>
                </c:pt>
                <c:pt idx="1">
                  <c:v>44.4</c:v>
                </c:pt>
                <c:pt idx="2">
                  <c:v>44.3</c:v>
                </c:pt>
                <c:pt idx="3">
                  <c:v>44.4</c:v>
                </c:pt>
                <c:pt idx="4">
                  <c:v>44.6</c:v>
                </c:pt>
                <c:pt idx="5">
                  <c:v>45.7</c:v>
                </c:pt>
                <c:pt idx="6">
                  <c:v>44.6</c:v>
                </c:pt>
                <c:pt idx="7">
                  <c:v>43.2</c:v>
                </c:pt>
                <c:pt idx="8">
                  <c:v>41.6</c:v>
                </c:pt>
                <c:pt idx="9">
                  <c:v>39.6</c:v>
                </c:pt>
                <c:pt idx="10">
                  <c:v>41.3</c:v>
                </c:pt>
                <c:pt idx="11">
                  <c:v>42.7</c:v>
                </c:pt>
                <c:pt idx="12">
                  <c:v>42.5</c:v>
                </c:pt>
                <c:pt idx="13">
                  <c:v>37.9</c:v>
                </c:pt>
              </c:numCache>
            </c:numRef>
          </c:val>
        </c:ser>
        <c:ser>
          <c:idx val="1"/>
          <c:order val="1"/>
          <c:tx>
            <c:strRef>
              <c:f>'10_10'!$A$49</c:f>
              <c:strCache>
                <c:ptCount val="1"/>
                <c:pt idx="0">
                  <c:v>Denmark</c:v>
                </c:pt>
              </c:strCache>
            </c:strRef>
          </c:tx>
          <c:spPr>
            <a:solidFill>
              <a:srgbClr val="EF4389"/>
            </a:solidFill>
          </c:spPr>
          <c:invertIfNegative val="0"/>
          <c:cat>
            <c:numRef>
              <c:f>'10_10'!$B$47:$O$47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'10_10'!$B$49:$O$49</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er>
        <c:ser>
          <c:idx val="2"/>
          <c:order val="2"/>
          <c:tx>
            <c:strRef>
              <c:f>'10_10'!$A$50</c:f>
              <c:strCache>
                <c:ptCount val="1"/>
                <c:pt idx="0">
                  <c:v>Croatia</c:v>
                </c:pt>
              </c:strCache>
            </c:strRef>
          </c:tx>
          <c:spPr>
            <a:solidFill>
              <a:srgbClr val="F480AF"/>
            </a:solidFill>
          </c:spPr>
          <c:invertIfNegative val="0"/>
          <c:cat>
            <c:numRef>
              <c:f>'10_10'!$B$47:$O$47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'10_10'!$B$50:$O$50</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er>
        <c:ser>
          <c:idx val="3"/>
          <c:order val="3"/>
          <c:tx>
            <c:strRef>
              <c:f>'10_10'!$A$51</c:f>
              <c:strCache>
                <c:ptCount val="1"/>
                <c:pt idx="0">
                  <c:v>Serbia</c:v>
                </c:pt>
              </c:strCache>
            </c:strRef>
          </c:tx>
          <c:spPr>
            <a:solidFill>
              <a:srgbClr val="F7A3C5"/>
            </a:solidFill>
          </c:spPr>
          <c:invertIfNegative val="0"/>
          <c:cat>
            <c:numRef>
              <c:f>'10_10'!$B$47:$O$47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'10_10'!$B$51:$O$51</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150"/>
        <c:axId val="204149120"/>
        <c:axId val="204150656"/>
      </c:barChart>
      <c:catAx>
        <c:axId val="204149120"/>
        <c:scaling>
          <c:orientation val="minMax"/>
        </c:scaling>
        <c:delete val="0"/>
        <c:axPos val="b"/>
        <c:numFmt formatCode="General" sourceLinked="1"/>
        <c:majorTickMark val="out"/>
        <c:minorTickMark val="none"/>
        <c:tickLblPos val="nextTo"/>
        <c:crossAx val="204150656"/>
        <c:crosses val="autoZero"/>
        <c:auto val="1"/>
        <c:lblAlgn val="ctr"/>
        <c:lblOffset val="100"/>
        <c:noMultiLvlLbl val="0"/>
      </c:catAx>
      <c:valAx>
        <c:axId val="20415065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04149120"/>
        <c:crosses val="autoZero"/>
        <c:crossBetween val="between"/>
      </c:valAx>
    </c:plotArea>
    <c:legend>
      <c:legendPos val="b"/>
      <c:overlay val="0"/>
    </c:legend>
    <c:plotVisOnly val="1"/>
    <c:dispBlanksAs val="gap"/>
    <c:showDLblsOverMax val="0"/>
  </c:chart>
  <c:spPr>
    <a:ln>
      <a:solidFill>
        <a:srgbClr val="DD1367"/>
      </a:solidFill>
      <a:prstDash val="solid"/>
    </a:ln>
  </c:sp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Adjusted gross disposable income of households per capita, 2010-2023 (Purchasing power standard (PPS, EU27 from 2020), per inhabitant)</a:t>
            </a:r>
            <a:endParaRPr sz="1200" b="0"/>
          </a:p>
          <a:p>
            <a:pPr>
              <a:defRPr sz="1400">
                <a:latin typeface="Calibri"/>
                <a:ea typeface="Calibri"/>
                <a:cs typeface="Calibri"/>
              </a:defRPr>
            </a:pPr>
            <a:r>
              <a:rPr sz="1200" b="0"/>
              <a:t>SDG ind 10_20: freq=Annual</a:t>
            </a:r>
          </a:p>
        </c:rich>
      </c:tx>
      <c:overlay val="0"/>
    </c:title>
    <c:autoTitleDeleted val="0"/>
    <c:plotArea>
      <c:layout/>
      <c:barChart>
        <c:barDir val="col"/>
        <c:grouping val="clustered"/>
        <c:varyColors val="0"/>
        <c:ser>
          <c:idx val="0"/>
          <c:order val="0"/>
          <c:tx>
            <c:strRef>
              <c:f>'10_20'!$A$23</c:f>
              <c:strCache>
                <c:ptCount val="1"/>
                <c:pt idx="0">
                  <c:v>European Union - 27 countries (from 2020)</c:v>
                </c:pt>
              </c:strCache>
            </c:strRef>
          </c:tx>
          <c:spPr>
            <a:solidFill>
              <a:srgbClr val="DD1367"/>
            </a:solidFill>
          </c:spPr>
          <c:invertIfNegative val="0"/>
          <c:cat>
            <c:numRef>
              <c:f>'10_20'!$B$22:$O$22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'10_20'!$B$23:$O$23</c:f>
              <c:numCache>
                <c:formatCode>General</c:formatCode>
                <c:ptCount val="14"/>
                <c:pt idx="0">
                  <c:v>19174</c:v>
                </c:pt>
                <c:pt idx="1">
                  <c:v>19563</c:v>
                </c:pt>
                <c:pt idx="2">
                  <c:v>19589</c:v>
                </c:pt>
                <c:pt idx="3">
                  <c:v>19712</c:v>
                </c:pt>
                <c:pt idx="4">
                  <c:v>19995</c:v>
                </c:pt>
                <c:pt idx="5">
                  <c:v>20422</c:v>
                </c:pt>
                <c:pt idx="6">
                  <c:v>20941</c:v>
                </c:pt>
                <c:pt idx="7">
                  <c:v>21613</c:v>
                </c:pt>
                <c:pt idx="8">
                  <c:v>22277</c:v>
                </c:pt>
                <c:pt idx="9">
                  <c:v>23051</c:v>
                </c:pt>
                <c:pt idx="10">
                  <c:v>23346</c:v>
                </c:pt>
                <c:pt idx="11">
                  <c:v>24683</c:v>
                </c:pt>
                <c:pt idx="12">
                  <c:v>26320</c:v>
                </c:pt>
                <c:pt idx="13">
                  <c:v>28050</c:v>
                </c:pt>
              </c:numCache>
            </c:numRef>
          </c:val>
        </c:ser>
        <c:ser>
          <c:idx val="1"/>
          <c:order val="1"/>
          <c:tx>
            <c:strRef>
              <c:f>'10_20'!$A$24</c:f>
              <c:strCache>
                <c:ptCount val="1"/>
                <c:pt idx="0">
                  <c:v>Denmark</c:v>
                </c:pt>
              </c:strCache>
            </c:strRef>
          </c:tx>
          <c:spPr>
            <a:solidFill>
              <a:srgbClr val="EF4389"/>
            </a:solidFill>
          </c:spPr>
          <c:invertIfNegative val="0"/>
          <c:cat>
            <c:numRef>
              <c:f>'10_20'!$B$22:$O$22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'10_20'!$B$24:$O$24</c:f>
              <c:numCache>
                <c:formatCode>General</c:formatCode>
                <c:ptCount val="14"/>
                <c:pt idx="0">
                  <c:v>20398</c:v>
                </c:pt>
                <c:pt idx="1">
                  <c:v>20882</c:v>
                </c:pt>
                <c:pt idx="2">
                  <c:v>20888</c:v>
                </c:pt>
                <c:pt idx="3">
                  <c:v>21131</c:v>
                </c:pt>
                <c:pt idx="4">
                  <c:v>21179</c:v>
                </c:pt>
                <c:pt idx="5">
                  <c:v>21976</c:v>
                </c:pt>
                <c:pt idx="6">
                  <c:v>22351</c:v>
                </c:pt>
                <c:pt idx="7">
                  <c:v>23276</c:v>
                </c:pt>
                <c:pt idx="8">
                  <c:v>24053</c:v>
                </c:pt>
                <c:pt idx="9">
                  <c:v>24272</c:v>
                </c:pt>
                <c:pt idx="10">
                  <c:v>24602</c:v>
                </c:pt>
                <c:pt idx="11">
                  <c:v>25695</c:v>
                </c:pt>
                <c:pt idx="12">
                  <c:v>26384</c:v>
                </c:pt>
                <c:pt idx="13">
                  <c:v>27948</c:v>
                </c:pt>
              </c:numCache>
            </c:numRef>
          </c:val>
        </c:ser>
        <c:ser>
          <c:idx val="2"/>
          <c:order val="2"/>
          <c:tx>
            <c:strRef>
              <c:f>'10_20'!$A$25</c:f>
              <c:strCache>
                <c:ptCount val="1"/>
                <c:pt idx="0">
                  <c:v>Croatia</c:v>
                </c:pt>
              </c:strCache>
            </c:strRef>
          </c:tx>
          <c:spPr>
            <a:solidFill>
              <a:srgbClr val="F480AF"/>
            </a:solidFill>
          </c:spPr>
          <c:invertIfNegative val="0"/>
          <c:cat>
            <c:numRef>
              <c:f>'10_20'!$B$22:$O$22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'10_20'!$B$25:$O$25</c:f>
              <c:numCache>
                <c:formatCode>General</c:formatCode>
                <c:ptCount val="14"/>
                <c:pt idx="0">
                  <c:v>11405</c:v>
                </c:pt>
                <c:pt idx="1">
                  <c:v>11680</c:v>
                </c:pt>
                <c:pt idx="2">
                  <c:v>11706</c:v>
                </c:pt>
                <c:pt idx="3">
                  <c:v>11857</c:v>
                </c:pt>
                <c:pt idx="4">
                  <c:v>12119</c:v>
                </c:pt>
                <c:pt idx="5">
                  <c:v>12147</c:v>
                </c:pt>
                <c:pt idx="6">
                  <c:v>12935</c:v>
                </c:pt>
                <c:pt idx="7">
                  <c:v>13368</c:v>
                </c:pt>
                <c:pt idx="8">
                  <c:v>14000</c:v>
                </c:pt>
                <c:pt idx="9">
                  <c:v>14927</c:v>
                </c:pt>
                <c:pt idx="10">
                  <c:v>15261</c:v>
                </c:pt>
                <c:pt idx="11">
                  <c:v>17333</c:v>
                </c:pt>
                <c:pt idx="12">
                  <c:v>18333</c:v>
                </c:pt>
                <c:pt idx="13">
                  <c:v>20446</c:v>
                </c:pt>
              </c:numCache>
            </c:numRef>
          </c:val>
        </c:ser>
        <c:ser>
          <c:idx val="3"/>
          <c:order val="3"/>
          <c:tx>
            <c:strRef>
              <c:f>'10_20'!$A$26</c:f>
              <c:strCache>
                <c:ptCount val="1"/>
                <c:pt idx="0">
                  <c:v>Serbia</c:v>
                </c:pt>
              </c:strCache>
            </c:strRef>
          </c:tx>
          <c:spPr>
            <a:solidFill>
              <a:srgbClr val="F7A3C5"/>
            </a:solidFill>
          </c:spPr>
          <c:invertIfNegative val="0"/>
          <c:cat>
            <c:numRef>
              <c:f>'10_20'!$B$22:$O$22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'10_20'!$B$26:$O$26</c:f>
              <c:numCache>
                <c:formatCode>General</c:formatCode>
                <c:ptCount val="14"/>
                <c:pt idx="0">
                  <c:v>8744</c:v>
                </c:pt>
                <c:pt idx="1">
                  <c:v>8879</c:v>
                </c:pt>
                <c:pt idx="2">
                  <c:v>9267</c:v>
                </c:pt>
                <c:pt idx="3">
                  <c:v>8932</c:v>
                </c:pt>
                <c:pt idx="4">
                  <c:v>9021</c:v>
                </c:pt>
                <c:pt idx="5">
                  <c:v>9195</c:v>
                </c:pt>
                <c:pt idx="6">
                  <c:v>9154</c:v>
                </c:pt>
                <c:pt idx="7">
                  <c:v>9162</c:v>
                </c:pt>
                <c:pt idx="8">
                  <c:v>10091</c:v>
                </c:pt>
                <c:pt idx="9">
                  <c:v>10579</c:v>
                </c:pt>
                <c:pt idx="10">
                  <c:v>11118</c:v>
                </c:pt>
                <c:pt idx="11">
                  <c:v>12179</c:v>
                </c:pt>
                <c:pt idx="12">
                  <c:v>13311</c:v>
                </c:pt>
                <c:pt idx="13">
                  <c:v>0</c:v>
                </c:pt>
              </c:numCache>
            </c:numRef>
          </c:val>
        </c:ser>
        <c:dLbls>
          <c:showLegendKey val="0"/>
          <c:showVal val="0"/>
          <c:showCatName val="0"/>
          <c:showSerName val="0"/>
          <c:showPercent val="0"/>
          <c:showBubbleSize val="0"/>
        </c:dLbls>
        <c:gapWidth val="150"/>
        <c:axId val="205742464"/>
        <c:axId val="205744000"/>
      </c:barChart>
      <c:catAx>
        <c:axId val="205742464"/>
        <c:scaling>
          <c:orientation val="minMax"/>
        </c:scaling>
        <c:delete val="0"/>
        <c:axPos val="b"/>
        <c:numFmt formatCode="General" sourceLinked="1"/>
        <c:majorTickMark val="out"/>
        <c:minorTickMark val="none"/>
        <c:tickLblPos val="nextTo"/>
        <c:crossAx val="205744000"/>
        <c:crosses val="autoZero"/>
        <c:auto val="1"/>
        <c:lblAlgn val="ctr"/>
        <c:lblOffset val="100"/>
        <c:noMultiLvlLbl val="0"/>
      </c:catAx>
      <c:valAx>
        <c:axId val="20574400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05742464"/>
        <c:crosses val="autoZero"/>
        <c:crossBetween val="between"/>
      </c:valAx>
    </c:plotArea>
    <c:legend>
      <c:legendPos val="b"/>
      <c:overlay val="0"/>
    </c:legend>
    <c:plotVisOnly val="1"/>
    <c:dispBlanksAs val="gap"/>
    <c:showDLblsOverMax val="0"/>
  </c:chart>
  <c:spPr>
    <a:ln>
      <a:solidFill>
        <a:srgbClr val="DD1367"/>
      </a:solidFill>
      <a:prstDash val="solid"/>
    </a:ln>
  </c:sp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Adjusted gross disposable income of households per capita, 2010-2023 (Purchasing power standard (PPS, EU27 from 2020), per inhabitant in percentage of the EU27 (from 2020) average)</a:t>
            </a:r>
            <a:endParaRPr sz="1200" b="0"/>
          </a:p>
          <a:p>
            <a:pPr>
              <a:defRPr sz="1400">
                <a:latin typeface="Calibri"/>
                <a:ea typeface="Calibri"/>
                <a:cs typeface="Calibri"/>
              </a:defRPr>
            </a:pPr>
            <a:r>
              <a:rPr sz="1200" b="0"/>
              <a:t>SDG ind 10_20: freq=Annual</a:t>
            </a:r>
          </a:p>
        </c:rich>
      </c:tx>
      <c:overlay val="0"/>
    </c:title>
    <c:autoTitleDeleted val="0"/>
    <c:plotArea>
      <c:layout/>
      <c:barChart>
        <c:barDir val="col"/>
        <c:grouping val="clustered"/>
        <c:varyColors val="0"/>
        <c:ser>
          <c:idx val="0"/>
          <c:order val="0"/>
          <c:tx>
            <c:strRef>
              <c:f>'10_20'!$A$34</c:f>
              <c:strCache>
                <c:ptCount val="1"/>
                <c:pt idx="0">
                  <c:v>European Union - 27 countries (from 2020)</c:v>
                </c:pt>
              </c:strCache>
            </c:strRef>
          </c:tx>
          <c:spPr>
            <a:solidFill>
              <a:srgbClr val="DD1367"/>
            </a:solidFill>
          </c:spPr>
          <c:invertIfNegative val="0"/>
          <c:cat>
            <c:numRef>
              <c:f>'10_20'!$B$33:$O$33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'10_20'!$B$34:$O$34</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er>
        <c:ser>
          <c:idx val="1"/>
          <c:order val="1"/>
          <c:tx>
            <c:strRef>
              <c:f>'10_20'!$A$35</c:f>
              <c:strCache>
                <c:ptCount val="1"/>
                <c:pt idx="0">
                  <c:v>Denmark</c:v>
                </c:pt>
              </c:strCache>
            </c:strRef>
          </c:tx>
          <c:spPr>
            <a:solidFill>
              <a:srgbClr val="EF4389"/>
            </a:solidFill>
          </c:spPr>
          <c:invertIfNegative val="0"/>
          <c:cat>
            <c:numRef>
              <c:f>'10_20'!$B$33:$O$33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'10_20'!$B$35:$O$35</c:f>
              <c:numCache>
                <c:formatCode>General</c:formatCode>
                <c:ptCount val="14"/>
                <c:pt idx="0">
                  <c:v>106</c:v>
                </c:pt>
                <c:pt idx="1">
                  <c:v>107</c:v>
                </c:pt>
                <c:pt idx="2">
                  <c:v>107</c:v>
                </c:pt>
                <c:pt idx="3">
                  <c:v>107</c:v>
                </c:pt>
                <c:pt idx="4">
                  <c:v>106</c:v>
                </c:pt>
                <c:pt idx="5">
                  <c:v>108</c:v>
                </c:pt>
                <c:pt idx="6">
                  <c:v>107</c:v>
                </c:pt>
                <c:pt idx="7">
                  <c:v>108</c:v>
                </c:pt>
                <c:pt idx="8">
                  <c:v>108</c:v>
                </c:pt>
                <c:pt idx="9">
                  <c:v>105</c:v>
                </c:pt>
                <c:pt idx="10">
                  <c:v>105</c:v>
                </c:pt>
                <c:pt idx="11">
                  <c:v>104</c:v>
                </c:pt>
                <c:pt idx="12">
                  <c:v>100</c:v>
                </c:pt>
                <c:pt idx="13">
                  <c:v>100</c:v>
                </c:pt>
              </c:numCache>
            </c:numRef>
          </c:val>
        </c:ser>
        <c:ser>
          <c:idx val="2"/>
          <c:order val="2"/>
          <c:tx>
            <c:strRef>
              <c:f>'10_20'!$A$36</c:f>
              <c:strCache>
                <c:ptCount val="1"/>
                <c:pt idx="0">
                  <c:v>Croatia</c:v>
                </c:pt>
              </c:strCache>
            </c:strRef>
          </c:tx>
          <c:spPr>
            <a:solidFill>
              <a:srgbClr val="F480AF"/>
            </a:solidFill>
          </c:spPr>
          <c:invertIfNegative val="0"/>
          <c:cat>
            <c:numRef>
              <c:f>'10_20'!$B$33:$O$33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'10_20'!$B$36:$O$36</c:f>
              <c:numCache>
                <c:formatCode>General</c:formatCode>
                <c:ptCount val="14"/>
                <c:pt idx="0">
                  <c:v>59</c:v>
                </c:pt>
                <c:pt idx="1">
                  <c:v>60</c:v>
                </c:pt>
                <c:pt idx="2">
                  <c:v>60</c:v>
                </c:pt>
                <c:pt idx="3">
                  <c:v>60</c:v>
                </c:pt>
                <c:pt idx="4">
                  <c:v>61</c:v>
                </c:pt>
                <c:pt idx="5">
                  <c:v>59</c:v>
                </c:pt>
                <c:pt idx="6">
                  <c:v>62</c:v>
                </c:pt>
                <c:pt idx="7">
                  <c:v>62</c:v>
                </c:pt>
                <c:pt idx="8">
                  <c:v>63</c:v>
                </c:pt>
                <c:pt idx="9">
                  <c:v>65</c:v>
                </c:pt>
                <c:pt idx="10">
                  <c:v>65</c:v>
                </c:pt>
                <c:pt idx="11">
                  <c:v>70</c:v>
                </c:pt>
                <c:pt idx="12">
                  <c:v>70</c:v>
                </c:pt>
                <c:pt idx="13">
                  <c:v>73</c:v>
                </c:pt>
              </c:numCache>
            </c:numRef>
          </c:val>
        </c:ser>
        <c:ser>
          <c:idx val="3"/>
          <c:order val="3"/>
          <c:tx>
            <c:strRef>
              <c:f>'10_20'!$A$37</c:f>
              <c:strCache>
                <c:ptCount val="1"/>
                <c:pt idx="0">
                  <c:v>Serbia</c:v>
                </c:pt>
              </c:strCache>
            </c:strRef>
          </c:tx>
          <c:spPr>
            <a:solidFill>
              <a:srgbClr val="F7A3C5"/>
            </a:solidFill>
          </c:spPr>
          <c:invertIfNegative val="0"/>
          <c:cat>
            <c:numRef>
              <c:f>'10_20'!$B$33:$O$33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'10_20'!$B$37:$O$37</c:f>
              <c:numCache>
                <c:formatCode>General</c:formatCode>
                <c:ptCount val="14"/>
                <c:pt idx="0">
                  <c:v>46</c:v>
                </c:pt>
                <c:pt idx="1">
                  <c:v>45</c:v>
                </c:pt>
                <c:pt idx="2">
                  <c:v>47</c:v>
                </c:pt>
                <c:pt idx="3">
                  <c:v>45</c:v>
                </c:pt>
                <c:pt idx="4">
                  <c:v>45</c:v>
                </c:pt>
                <c:pt idx="5">
                  <c:v>45</c:v>
                </c:pt>
                <c:pt idx="6">
                  <c:v>44</c:v>
                </c:pt>
                <c:pt idx="7">
                  <c:v>42</c:v>
                </c:pt>
                <c:pt idx="8">
                  <c:v>45</c:v>
                </c:pt>
                <c:pt idx="9">
                  <c:v>46</c:v>
                </c:pt>
                <c:pt idx="10">
                  <c:v>48</c:v>
                </c:pt>
                <c:pt idx="11">
                  <c:v>49</c:v>
                </c:pt>
                <c:pt idx="12">
                  <c:v>51</c:v>
                </c:pt>
                <c:pt idx="13">
                  <c:v>0</c:v>
                </c:pt>
              </c:numCache>
            </c:numRef>
          </c:val>
        </c:ser>
        <c:dLbls>
          <c:showLegendKey val="0"/>
          <c:showVal val="0"/>
          <c:showCatName val="0"/>
          <c:showSerName val="0"/>
          <c:showPercent val="0"/>
          <c:showBubbleSize val="0"/>
        </c:dLbls>
        <c:gapWidth val="150"/>
        <c:axId val="205908608"/>
        <c:axId val="205910400"/>
      </c:barChart>
      <c:catAx>
        <c:axId val="205908608"/>
        <c:scaling>
          <c:orientation val="minMax"/>
        </c:scaling>
        <c:delete val="0"/>
        <c:axPos val="b"/>
        <c:numFmt formatCode="General" sourceLinked="1"/>
        <c:majorTickMark val="out"/>
        <c:minorTickMark val="none"/>
        <c:tickLblPos val="nextTo"/>
        <c:crossAx val="205910400"/>
        <c:crosses val="autoZero"/>
        <c:auto val="1"/>
        <c:lblAlgn val="ctr"/>
        <c:lblOffset val="100"/>
        <c:noMultiLvlLbl val="0"/>
      </c:catAx>
      <c:valAx>
        <c:axId val="20591040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05908608"/>
        <c:crosses val="autoZero"/>
        <c:crossBetween val="between"/>
      </c:valAx>
    </c:plotArea>
    <c:legend>
      <c:legendPos val="b"/>
      <c:overlay val="0"/>
    </c:legend>
    <c:plotVisOnly val="1"/>
    <c:dispBlanksAs val="gap"/>
    <c:showDLblsOverMax val="0"/>
  </c:chart>
  <c:spPr>
    <a:ln>
      <a:solidFill>
        <a:srgbClr val="DD1367"/>
      </a:solidFill>
      <a:prstDash val="soli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In work at-risk-of-poverty rate, 2010-2023 (Percentage)</a:t>
            </a:r>
            <a:endParaRPr lang="en-US" sz="1200" b="0"/>
          </a:p>
          <a:p>
            <a:pPr>
              <a:defRPr sz="1400">
                <a:latin typeface="Calibri"/>
                <a:ea typeface="Calibri"/>
                <a:cs typeface="Calibri"/>
              </a:defRPr>
            </a:pPr>
            <a:r>
              <a:rPr lang="en-US" sz="1200" b="0"/>
              <a:t>SDG ind 01_41: freq=Annual, wstatus=Employed persons, sex=Total, age=18 years or over</a:t>
            </a:r>
          </a:p>
        </c:rich>
      </c:tx>
      <c:layout/>
      <c:overlay val="0"/>
    </c:title>
    <c:autoTitleDeleted val="0"/>
    <c:plotArea>
      <c:layout/>
      <c:barChart>
        <c:barDir val="col"/>
        <c:grouping val="clustered"/>
        <c:varyColors val="0"/>
        <c:ser>
          <c:idx val="0"/>
          <c:order val="0"/>
          <c:tx>
            <c:strRef>
              <c:f>'01_41'!$A$23</c:f>
              <c:strCache>
                <c:ptCount val="1"/>
                <c:pt idx="0">
                  <c:v>European Union - 27 countries (from 2020)</c:v>
                </c:pt>
              </c:strCache>
            </c:strRef>
          </c:tx>
          <c:spPr>
            <a:solidFill>
              <a:srgbClr val="E5243B"/>
            </a:solidFill>
          </c:spPr>
          <c:invertIfNegative val="0"/>
          <c:cat>
            <c:numRef>
              <c:f>'01_41'!$B$22:$O$22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'01_41'!$B$23:$O$23</c:f>
              <c:numCache>
                <c:formatCode>General</c:formatCode>
                <c:ptCount val="14"/>
                <c:pt idx="0">
                  <c:v>8.5</c:v>
                </c:pt>
                <c:pt idx="1">
                  <c:v>9</c:v>
                </c:pt>
                <c:pt idx="2">
                  <c:v>8.9</c:v>
                </c:pt>
                <c:pt idx="3">
                  <c:v>9.1</c:v>
                </c:pt>
                <c:pt idx="4">
                  <c:v>9.6</c:v>
                </c:pt>
                <c:pt idx="5">
                  <c:v>9.6999999999999993</c:v>
                </c:pt>
                <c:pt idx="6">
                  <c:v>9.8000000000000007</c:v>
                </c:pt>
                <c:pt idx="7">
                  <c:v>9.5</c:v>
                </c:pt>
                <c:pt idx="8">
                  <c:v>9.3000000000000007</c:v>
                </c:pt>
                <c:pt idx="9">
                  <c:v>9</c:v>
                </c:pt>
                <c:pt idx="10">
                  <c:v>8.8000000000000007</c:v>
                </c:pt>
                <c:pt idx="11">
                  <c:v>8.9</c:v>
                </c:pt>
                <c:pt idx="12">
                  <c:v>8.5</c:v>
                </c:pt>
                <c:pt idx="13">
                  <c:v>8.3000000000000007</c:v>
                </c:pt>
              </c:numCache>
            </c:numRef>
          </c:val>
        </c:ser>
        <c:ser>
          <c:idx val="1"/>
          <c:order val="1"/>
          <c:tx>
            <c:strRef>
              <c:f>'01_41'!$A$24</c:f>
              <c:strCache>
                <c:ptCount val="1"/>
                <c:pt idx="0">
                  <c:v>Denmark</c:v>
                </c:pt>
              </c:strCache>
            </c:strRef>
          </c:tx>
          <c:spPr>
            <a:solidFill>
              <a:srgbClr val="E94357"/>
            </a:solidFill>
          </c:spPr>
          <c:invertIfNegative val="0"/>
          <c:cat>
            <c:numRef>
              <c:f>'01_41'!$B$22:$O$22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'01_41'!$B$24:$O$24</c:f>
              <c:numCache>
                <c:formatCode>General</c:formatCode>
                <c:ptCount val="14"/>
                <c:pt idx="0">
                  <c:v>6.5</c:v>
                </c:pt>
                <c:pt idx="1">
                  <c:v>6.3</c:v>
                </c:pt>
                <c:pt idx="2">
                  <c:v>5.2</c:v>
                </c:pt>
                <c:pt idx="3">
                  <c:v>5.5</c:v>
                </c:pt>
                <c:pt idx="4">
                  <c:v>4.9000000000000004</c:v>
                </c:pt>
                <c:pt idx="5">
                  <c:v>5.5</c:v>
                </c:pt>
                <c:pt idx="6">
                  <c:v>5.3</c:v>
                </c:pt>
                <c:pt idx="7">
                  <c:v>5.3</c:v>
                </c:pt>
                <c:pt idx="8">
                  <c:v>6</c:v>
                </c:pt>
                <c:pt idx="9">
                  <c:v>6.3</c:v>
                </c:pt>
                <c:pt idx="10">
                  <c:v>6.2</c:v>
                </c:pt>
                <c:pt idx="11">
                  <c:v>6</c:v>
                </c:pt>
                <c:pt idx="12">
                  <c:v>5.9</c:v>
                </c:pt>
                <c:pt idx="13">
                  <c:v>6</c:v>
                </c:pt>
              </c:numCache>
            </c:numRef>
          </c:val>
        </c:ser>
        <c:ser>
          <c:idx val="2"/>
          <c:order val="2"/>
          <c:tx>
            <c:strRef>
              <c:f>'01_41'!$A$25</c:f>
              <c:strCache>
                <c:ptCount val="1"/>
                <c:pt idx="0">
                  <c:v>Croatia</c:v>
                </c:pt>
              </c:strCache>
            </c:strRef>
          </c:tx>
          <c:spPr>
            <a:solidFill>
              <a:srgbClr val="EC5E6F"/>
            </a:solidFill>
          </c:spPr>
          <c:invertIfNegative val="0"/>
          <c:cat>
            <c:numRef>
              <c:f>'01_41'!$B$22:$O$22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'01_41'!$B$25:$O$25</c:f>
              <c:numCache>
                <c:formatCode>General</c:formatCode>
                <c:ptCount val="14"/>
                <c:pt idx="0">
                  <c:v>6.3</c:v>
                </c:pt>
                <c:pt idx="1">
                  <c:v>6.6</c:v>
                </c:pt>
                <c:pt idx="2">
                  <c:v>6</c:v>
                </c:pt>
                <c:pt idx="3">
                  <c:v>6.2</c:v>
                </c:pt>
                <c:pt idx="4">
                  <c:v>5.7</c:v>
                </c:pt>
                <c:pt idx="5">
                  <c:v>5.9</c:v>
                </c:pt>
                <c:pt idx="6">
                  <c:v>5.6</c:v>
                </c:pt>
                <c:pt idx="7">
                  <c:v>5.8</c:v>
                </c:pt>
                <c:pt idx="8">
                  <c:v>5.2</c:v>
                </c:pt>
                <c:pt idx="9">
                  <c:v>5.0999999999999996</c:v>
                </c:pt>
                <c:pt idx="10">
                  <c:v>5.0999999999999996</c:v>
                </c:pt>
                <c:pt idx="11">
                  <c:v>4.9000000000000004</c:v>
                </c:pt>
                <c:pt idx="12">
                  <c:v>4.7</c:v>
                </c:pt>
                <c:pt idx="13">
                  <c:v>6.2</c:v>
                </c:pt>
              </c:numCache>
            </c:numRef>
          </c:val>
        </c:ser>
        <c:ser>
          <c:idx val="3"/>
          <c:order val="3"/>
          <c:tx>
            <c:strRef>
              <c:f>'01_41'!$A$26</c:f>
              <c:strCache>
                <c:ptCount val="1"/>
                <c:pt idx="0">
                  <c:v>Serbia</c:v>
                </c:pt>
              </c:strCache>
            </c:strRef>
          </c:tx>
          <c:spPr>
            <a:solidFill>
              <a:srgbClr val="EF7987"/>
            </a:solidFill>
          </c:spPr>
          <c:invertIfNegative val="0"/>
          <c:cat>
            <c:numRef>
              <c:f>'01_41'!$B$22:$O$22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'01_41'!$B$26:$O$26</c:f>
              <c:numCache>
                <c:formatCode>General</c:formatCode>
                <c:ptCount val="14"/>
                <c:pt idx="0">
                  <c:v>0</c:v>
                </c:pt>
                <c:pt idx="1">
                  <c:v>0</c:v>
                </c:pt>
                <c:pt idx="2">
                  <c:v>0</c:v>
                </c:pt>
                <c:pt idx="3">
                  <c:v>14.9</c:v>
                </c:pt>
                <c:pt idx="4">
                  <c:v>14</c:v>
                </c:pt>
                <c:pt idx="5">
                  <c:v>13.3</c:v>
                </c:pt>
                <c:pt idx="6">
                  <c:v>11.9</c:v>
                </c:pt>
                <c:pt idx="7">
                  <c:v>10.8</c:v>
                </c:pt>
                <c:pt idx="8">
                  <c:v>10</c:v>
                </c:pt>
                <c:pt idx="9">
                  <c:v>8.5</c:v>
                </c:pt>
                <c:pt idx="10">
                  <c:v>7.8</c:v>
                </c:pt>
                <c:pt idx="11">
                  <c:v>6.2</c:v>
                </c:pt>
                <c:pt idx="12">
                  <c:v>6</c:v>
                </c:pt>
                <c:pt idx="13">
                  <c:v>5.8</c:v>
                </c:pt>
              </c:numCache>
            </c:numRef>
          </c:val>
        </c:ser>
        <c:dLbls>
          <c:showLegendKey val="0"/>
          <c:showVal val="0"/>
          <c:showCatName val="0"/>
          <c:showSerName val="0"/>
          <c:showPercent val="0"/>
          <c:showBubbleSize val="0"/>
        </c:dLbls>
        <c:gapWidth val="150"/>
        <c:axId val="131462272"/>
        <c:axId val="131463808"/>
      </c:barChart>
      <c:catAx>
        <c:axId val="131462272"/>
        <c:scaling>
          <c:orientation val="minMax"/>
        </c:scaling>
        <c:delete val="0"/>
        <c:axPos val="b"/>
        <c:numFmt formatCode="General" sourceLinked="1"/>
        <c:majorTickMark val="out"/>
        <c:minorTickMark val="none"/>
        <c:tickLblPos val="nextTo"/>
        <c:crossAx val="131463808"/>
        <c:crosses val="autoZero"/>
        <c:auto val="1"/>
        <c:lblAlgn val="ctr"/>
        <c:lblOffset val="100"/>
        <c:noMultiLvlLbl val="0"/>
      </c:catAx>
      <c:valAx>
        <c:axId val="13146380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31462272"/>
        <c:crosses val="autoZero"/>
        <c:crossBetween val="between"/>
      </c:valAx>
    </c:plotArea>
    <c:legend>
      <c:legendPos val="b"/>
      <c:layout/>
      <c:overlay val="0"/>
    </c:legend>
    <c:plotVisOnly val="1"/>
    <c:dispBlanksAs val="gap"/>
    <c:showDLblsOverMax val="0"/>
  </c:chart>
  <c:spPr>
    <a:ln>
      <a:solidFill>
        <a:srgbClr val="E5243B"/>
      </a:solidFill>
      <a:prstDash val="solid"/>
    </a:ln>
  </c:sp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Relative median at-risk-of-poverty gap, 2010-2023 (Percentage)</a:t>
            </a:r>
            <a:endParaRPr lang="en-US" sz="1200" b="0"/>
          </a:p>
          <a:p>
            <a:pPr>
              <a:defRPr sz="1400">
                <a:latin typeface="Calibri"/>
                <a:ea typeface="Calibri"/>
                <a:cs typeface="Calibri"/>
              </a:defRPr>
            </a:pPr>
            <a:r>
              <a:rPr lang="en-US" sz="1200" b="0"/>
              <a:t>SDG ind 10_30: freq=Annual, indic_il=Relative poverty gap (cut-off point: 60% of median equivalised income), sex=Total, age=Total</a:t>
            </a:r>
          </a:p>
        </c:rich>
      </c:tx>
      <c:layout/>
      <c:overlay val="0"/>
    </c:title>
    <c:autoTitleDeleted val="0"/>
    <c:plotArea>
      <c:layout/>
      <c:barChart>
        <c:barDir val="col"/>
        <c:grouping val="clustered"/>
        <c:varyColors val="0"/>
        <c:ser>
          <c:idx val="0"/>
          <c:order val="0"/>
          <c:tx>
            <c:strRef>
              <c:f>'10_30'!$A$24</c:f>
              <c:strCache>
                <c:ptCount val="1"/>
                <c:pt idx="0">
                  <c:v>European Union - 27 countries (from 2020)</c:v>
                </c:pt>
              </c:strCache>
            </c:strRef>
          </c:tx>
          <c:spPr>
            <a:solidFill>
              <a:srgbClr val="DD1367"/>
            </a:solidFill>
          </c:spPr>
          <c:invertIfNegative val="0"/>
          <c:cat>
            <c:numRef>
              <c:f>'10_30'!$B$23:$O$23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'10_30'!$B$24:$O$24</c:f>
              <c:numCache>
                <c:formatCode>General</c:formatCode>
                <c:ptCount val="14"/>
                <c:pt idx="0">
                  <c:v>23.1</c:v>
                </c:pt>
                <c:pt idx="1">
                  <c:v>23.2</c:v>
                </c:pt>
                <c:pt idx="2">
                  <c:v>23.8</c:v>
                </c:pt>
                <c:pt idx="3">
                  <c:v>24.4</c:v>
                </c:pt>
                <c:pt idx="4">
                  <c:v>25.3</c:v>
                </c:pt>
                <c:pt idx="5">
                  <c:v>25.4</c:v>
                </c:pt>
                <c:pt idx="6">
                  <c:v>25.4</c:v>
                </c:pt>
                <c:pt idx="7">
                  <c:v>24.7</c:v>
                </c:pt>
                <c:pt idx="8">
                  <c:v>24.5</c:v>
                </c:pt>
                <c:pt idx="9">
                  <c:v>24.5</c:v>
                </c:pt>
                <c:pt idx="10">
                  <c:v>24.7</c:v>
                </c:pt>
                <c:pt idx="11">
                  <c:v>24.5</c:v>
                </c:pt>
                <c:pt idx="12">
                  <c:v>23.1</c:v>
                </c:pt>
                <c:pt idx="13">
                  <c:v>23</c:v>
                </c:pt>
              </c:numCache>
            </c:numRef>
          </c:val>
        </c:ser>
        <c:ser>
          <c:idx val="1"/>
          <c:order val="1"/>
          <c:tx>
            <c:strRef>
              <c:f>'10_30'!$A$25</c:f>
              <c:strCache>
                <c:ptCount val="1"/>
                <c:pt idx="0">
                  <c:v>Denmark</c:v>
                </c:pt>
              </c:strCache>
            </c:strRef>
          </c:tx>
          <c:spPr>
            <a:solidFill>
              <a:srgbClr val="EF4389"/>
            </a:solidFill>
          </c:spPr>
          <c:invertIfNegative val="0"/>
          <c:cat>
            <c:numRef>
              <c:f>'10_30'!$B$23:$O$23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'10_30'!$B$25:$O$25</c:f>
              <c:numCache>
                <c:formatCode>General</c:formatCode>
                <c:ptCount val="14"/>
                <c:pt idx="0">
                  <c:v>21.6</c:v>
                </c:pt>
                <c:pt idx="1">
                  <c:v>20.5</c:v>
                </c:pt>
                <c:pt idx="2">
                  <c:v>19.5</c:v>
                </c:pt>
                <c:pt idx="3">
                  <c:v>23.5</c:v>
                </c:pt>
                <c:pt idx="4">
                  <c:v>18.5</c:v>
                </c:pt>
                <c:pt idx="5">
                  <c:v>22</c:v>
                </c:pt>
                <c:pt idx="6">
                  <c:v>20.8</c:v>
                </c:pt>
                <c:pt idx="7">
                  <c:v>21.7</c:v>
                </c:pt>
                <c:pt idx="8">
                  <c:v>19.100000000000001</c:v>
                </c:pt>
                <c:pt idx="9">
                  <c:v>18.8</c:v>
                </c:pt>
                <c:pt idx="10">
                  <c:v>19.3</c:v>
                </c:pt>
                <c:pt idx="11">
                  <c:v>19.2</c:v>
                </c:pt>
                <c:pt idx="12">
                  <c:v>19.399999999999999</c:v>
                </c:pt>
                <c:pt idx="13">
                  <c:v>21.4</c:v>
                </c:pt>
              </c:numCache>
            </c:numRef>
          </c:val>
        </c:ser>
        <c:ser>
          <c:idx val="2"/>
          <c:order val="2"/>
          <c:tx>
            <c:strRef>
              <c:f>'10_30'!$A$26</c:f>
              <c:strCache>
                <c:ptCount val="1"/>
                <c:pt idx="0">
                  <c:v>Croatia</c:v>
                </c:pt>
              </c:strCache>
            </c:strRef>
          </c:tx>
          <c:spPr>
            <a:solidFill>
              <a:srgbClr val="F480AF"/>
            </a:solidFill>
          </c:spPr>
          <c:invertIfNegative val="0"/>
          <c:cat>
            <c:numRef>
              <c:f>'10_30'!$B$23:$O$23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'10_30'!$B$26:$O$26</c:f>
              <c:numCache>
                <c:formatCode>General</c:formatCode>
                <c:ptCount val="14"/>
                <c:pt idx="0">
                  <c:v>27.6</c:v>
                </c:pt>
                <c:pt idx="1">
                  <c:v>27.9</c:v>
                </c:pt>
                <c:pt idx="2">
                  <c:v>31</c:v>
                </c:pt>
                <c:pt idx="3">
                  <c:v>28.1</c:v>
                </c:pt>
                <c:pt idx="4">
                  <c:v>27.9</c:v>
                </c:pt>
                <c:pt idx="5">
                  <c:v>26.4</c:v>
                </c:pt>
                <c:pt idx="6">
                  <c:v>28.2</c:v>
                </c:pt>
                <c:pt idx="7">
                  <c:v>26</c:v>
                </c:pt>
                <c:pt idx="8">
                  <c:v>28.9</c:v>
                </c:pt>
                <c:pt idx="9">
                  <c:v>26.2</c:v>
                </c:pt>
                <c:pt idx="10">
                  <c:v>28</c:v>
                </c:pt>
                <c:pt idx="11">
                  <c:v>26.6</c:v>
                </c:pt>
                <c:pt idx="12">
                  <c:v>25.3</c:v>
                </c:pt>
                <c:pt idx="13">
                  <c:v>27.6</c:v>
                </c:pt>
              </c:numCache>
            </c:numRef>
          </c:val>
        </c:ser>
        <c:ser>
          <c:idx val="3"/>
          <c:order val="3"/>
          <c:tx>
            <c:strRef>
              <c:f>'10_30'!$A$27</c:f>
              <c:strCache>
                <c:ptCount val="1"/>
                <c:pt idx="0">
                  <c:v>Serbia</c:v>
                </c:pt>
              </c:strCache>
            </c:strRef>
          </c:tx>
          <c:spPr>
            <a:solidFill>
              <a:srgbClr val="F7A3C5"/>
            </a:solidFill>
          </c:spPr>
          <c:invertIfNegative val="0"/>
          <c:cat>
            <c:numRef>
              <c:f>'10_30'!$B$23:$O$23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'10_30'!$B$27:$O$27</c:f>
              <c:numCache>
                <c:formatCode>General</c:formatCode>
                <c:ptCount val="14"/>
                <c:pt idx="0">
                  <c:v>0</c:v>
                </c:pt>
                <c:pt idx="1">
                  <c:v>0</c:v>
                </c:pt>
                <c:pt idx="2">
                  <c:v>0</c:v>
                </c:pt>
                <c:pt idx="3">
                  <c:v>36.6</c:v>
                </c:pt>
                <c:pt idx="4">
                  <c:v>39.299999999999997</c:v>
                </c:pt>
                <c:pt idx="5">
                  <c:v>37.5</c:v>
                </c:pt>
                <c:pt idx="6">
                  <c:v>39.4</c:v>
                </c:pt>
                <c:pt idx="7">
                  <c:v>38.799999999999997</c:v>
                </c:pt>
                <c:pt idx="8">
                  <c:v>37.4</c:v>
                </c:pt>
                <c:pt idx="9">
                  <c:v>32.9</c:v>
                </c:pt>
                <c:pt idx="10">
                  <c:v>28.7</c:v>
                </c:pt>
                <c:pt idx="11">
                  <c:v>29.8</c:v>
                </c:pt>
                <c:pt idx="12">
                  <c:v>25.7</c:v>
                </c:pt>
                <c:pt idx="13">
                  <c:v>28.6</c:v>
                </c:pt>
              </c:numCache>
            </c:numRef>
          </c:val>
        </c:ser>
        <c:dLbls>
          <c:showLegendKey val="0"/>
          <c:showVal val="0"/>
          <c:showCatName val="0"/>
          <c:showSerName val="0"/>
          <c:showPercent val="0"/>
          <c:showBubbleSize val="0"/>
        </c:dLbls>
        <c:gapWidth val="150"/>
        <c:axId val="206155136"/>
        <c:axId val="206156928"/>
      </c:barChart>
      <c:catAx>
        <c:axId val="206155136"/>
        <c:scaling>
          <c:orientation val="minMax"/>
        </c:scaling>
        <c:delete val="0"/>
        <c:axPos val="b"/>
        <c:numFmt formatCode="General" sourceLinked="1"/>
        <c:majorTickMark val="out"/>
        <c:minorTickMark val="none"/>
        <c:tickLblPos val="nextTo"/>
        <c:crossAx val="206156928"/>
        <c:crosses val="autoZero"/>
        <c:auto val="1"/>
        <c:lblAlgn val="ctr"/>
        <c:lblOffset val="100"/>
        <c:noMultiLvlLbl val="0"/>
      </c:catAx>
      <c:valAx>
        <c:axId val="20615692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06155136"/>
        <c:crosses val="autoZero"/>
        <c:crossBetween val="between"/>
      </c:valAx>
    </c:plotArea>
    <c:legend>
      <c:legendPos val="b"/>
      <c:layout/>
      <c:overlay val="0"/>
    </c:legend>
    <c:plotVisOnly val="1"/>
    <c:dispBlanksAs val="gap"/>
    <c:showDLblsOverMax val="0"/>
  </c:chart>
  <c:spPr>
    <a:ln>
      <a:solidFill>
        <a:srgbClr val="DD1367"/>
      </a:solidFill>
      <a:prstDash val="solid"/>
    </a:ln>
  </c:sp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Income distribution, 2010-2023 (Ratio)</a:t>
            </a:r>
            <a:endParaRPr lang="en-US" sz="1200" b="0"/>
          </a:p>
          <a:p>
            <a:pPr>
              <a:defRPr sz="1400">
                <a:latin typeface="Calibri"/>
                <a:ea typeface="Calibri"/>
                <a:cs typeface="Calibri"/>
              </a:defRPr>
            </a:pPr>
            <a:r>
              <a:rPr lang="en-US" sz="1200" b="0"/>
              <a:t>SDG ind 10_41: freq=Annual, age=Total, sex=Total</a:t>
            </a:r>
          </a:p>
        </c:rich>
      </c:tx>
      <c:layout/>
      <c:overlay val="0"/>
    </c:title>
    <c:autoTitleDeleted val="0"/>
    <c:plotArea>
      <c:layout/>
      <c:barChart>
        <c:barDir val="col"/>
        <c:grouping val="clustered"/>
        <c:varyColors val="0"/>
        <c:ser>
          <c:idx val="0"/>
          <c:order val="0"/>
          <c:tx>
            <c:strRef>
              <c:f>'10_41'!$A$23</c:f>
              <c:strCache>
                <c:ptCount val="1"/>
                <c:pt idx="0">
                  <c:v>European Union - 27 countries (from 2020)</c:v>
                </c:pt>
              </c:strCache>
            </c:strRef>
          </c:tx>
          <c:spPr>
            <a:solidFill>
              <a:srgbClr val="DD1367"/>
            </a:solidFill>
          </c:spPr>
          <c:invertIfNegative val="0"/>
          <c:cat>
            <c:numRef>
              <c:f>'10_41'!$B$22:$O$22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'10_41'!$B$23:$O$23</c:f>
              <c:numCache>
                <c:formatCode>General</c:formatCode>
                <c:ptCount val="14"/>
                <c:pt idx="0">
                  <c:v>4.8899999999999997</c:v>
                </c:pt>
                <c:pt idx="1">
                  <c:v>4.99</c:v>
                </c:pt>
                <c:pt idx="2">
                  <c:v>4.9800000000000004</c:v>
                </c:pt>
                <c:pt idx="3">
                  <c:v>5.05</c:v>
                </c:pt>
                <c:pt idx="4">
                  <c:v>5.22</c:v>
                </c:pt>
                <c:pt idx="5">
                  <c:v>5.22</c:v>
                </c:pt>
                <c:pt idx="6">
                  <c:v>5.16</c:v>
                </c:pt>
                <c:pt idx="7">
                  <c:v>5.03</c:v>
                </c:pt>
                <c:pt idx="8">
                  <c:v>5.05</c:v>
                </c:pt>
                <c:pt idx="9">
                  <c:v>4.99</c:v>
                </c:pt>
                <c:pt idx="10">
                  <c:v>4.8899999999999997</c:v>
                </c:pt>
                <c:pt idx="11">
                  <c:v>4.99</c:v>
                </c:pt>
                <c:pt idx="12">
                  <c:v>4.7300000000000004</c:v>
                </c:pt>
                <c:pt idx="13">
                  <c:v>4.72</c:v>
                </c:pt>
              </c:numCache>
            </c:numRef>
          </c:val>
        </c:ser>
        <c:ser>
          <c:idx val="1"/>
          <c:order val="1"/>
          <c:tx>
            <c:strRef>
              <c:f>'10_41'!$A$24</c:f>
              <c:strCache>
                <c:ptCount val="1"/>
                <c:pt idx="0">
                  <c:v>Denmark</c:v>
                </c:pt>
              </c:strCache>
            </c:strRef>
          </c:tx>
          <c:spPr>
            <a:solidFill>
              <a:srgbClr val="EF4389"/>
            </a:solidFill>
          </c:spPr>
          <c:invertIfNegative val="0"/>
          <c:cat>
            <c:numRef>
              <c:f>'10_41'!$B$22:$O$22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'10_41'!$B$24:$O$24</c:f>
              <c:numCache>
                <c:formatCode>General</c:formatCode>
                <c:ptCount val="14"/>
                <c:pt idx="0">
                  <c:v>4.41</c:v>
                </c:pt>
                <c:pt idx="1">
                  <c:v>3.98</c:v>
                </c:pt>
                <c:pt idx="2">
                  <c:v>3.94</c:v>
                </c:pt>
                <c:pt idx="3">
                  <c:v>4.01</c:v>
                </c:pt>
                <c:pt idx="4">
                  <c:v>4.12</c:v>
                </c:pt>
                <c:pt idx="5">
                  <c:v>4.08</c:v>
                </c:pt>
                <c:pt idx="6">
                  <c:v>4.0599999999999996</c:v>
                </c:pt>
                <c:pt idx="7">
                  <c:v>4.08</c:v>
                </c:pt>
                <c:pt idx="8">
                  <c:v>4.1100000000000003</c:v>
                </c:pt>
                <c:pt idx="9">
                  <c:v>4.09</c:v>
                </c:pt>
                <c:pt idx="10">
                  <c:v>4</c:v>
                </c:pt>
                <c:pt idx="11">
                  <c:v>3.93</c:v>
                </c:pt>
                <c:pt idx="12">
                  <c:v>4.03</c:v>
                </c:pt>
                <c:pt idx="13">
                  <c:v>4.1500000000000004</c:v>
                </c:pt>
              </c:numCache>
            </c:numRef>
          </c:val>
        </c:ser>
        <c:ser>
          <c:idx val="2"/>
          <c:order val="2"/>
          <c:tx>
            <c:strRef>
              <c:f>'10_41'!$A$25</c:f>
              <c:strCache>
                <c:ptCount val="1"/>
                <c:pt idx="0">
                  <c:v>Croatia</c:v>
                </c:pt>
              </c:strCache>
            </c:strRef>
          </c:tx>
          <c:spPr>
            <a:solidFill>
              <a:srgbClr val="F480AF"/>
            </a:solidFill>
          </c:spPr>
          <c:invertIfNegative val="0"/>
          <c:cat>
            <c:numRef>
              <c:f>'10_41'!$B$22:$O$22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'10_41'!$B$25:$O$25</c:f>
              <c:numCache>
                <c:formatCode>General</c:formatCode>
                <c:ptCount val="14"/>
                <c:pt idx="0">
                  <c:v>5.54</c:v>
                </c:pt>
                <c:pt idx="1">
                  <c:v>5.58</c:v>
                </c:pt>
                <c:pt idx="2">
                  <c:v>5.36</c:v>
                </c:pt>
                <c:pt idx="3">
                  <c:v>5.34</c:v>
                </c:pt>
                <c:pt idx="4">
                  <c:v>4.91</c:v>
                </c:pt>
                <c:pt idx="5">
                  <c:v>5.14</c:v>
                </c:pt>
                <c:pt idx="6">
                  <c:v>4.9000000000000004</c:v>
                </c:pt>
                <c:pt idx="7">
                  <c:v>4.97</c:v>
                </c:pt>
                <c:pt idx="8">
                  <c:v>5</c:v>
                </c:pt>
                <c:pt idx="9">
                  <c:v>4.74</c:v>
                </c:pt>
                <c:pt idx="10">
                  <c:v>4.59</c:v>
                </c:pt>
                <c:pt idx="11">
                  <c:v>4.7699999999999996</c:v>
                </c:pt>
                <c:pt idx="12">
                  <c:v>4.57</c:v>
                </c:pt>
                <c:pt idx="13">
                  <c:v>4.91</c:v>
                </c:pt>
              </c:numCache>
            </c:numRef>
          </c:val>
        </c:ser>
        <c:ser>
          <c:idx val="3"/>
          <c:order val="3"/>
          <c:tx>
            <c:strRef>
              <c:f>'10_41'!$A$26</c:f>
              <c:strCache>
                <c:ptCount val="1"/>
                <c:pt idx="0">
                  <c:v>Serbia</c:v>
                </c:pt>
              </c:strCache>
            </c:strRef>
          </c:tx>
          <c:spPr>
            <a:solidFill>
              <a:srgbClr val="F7A3C5"/>
            </a:solidFill>
          </c:spPr>
          <c:invertIfNegative val="0"/>
          <c:cat>
            <c:numRef>
              <c:f>'10_41'!$B$22:$O$22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'10_41'!$B$26:$O$26</c:f>
              <c:numCache>
                <c:formatCode>General</c:formatCode>
                <c:ptCount val="14"/>
                <c:pt idx="0">
                  <c:v>0</c:v>
                </c:pt>
                <c:pt idx="1">
                  <c:v>0</c:v>
                </c:pt>
                <c:pt idx="2">
                  <c:v>0</c:v>
                </c:pt>
                <c:pt idx="3">
                  <c:v>8.59</c:v>
                </c:pt>
                <c:pt idx="4">
                  <c:v>9.41</c:v>
                </c:pt>
                <c:pt idx="5">
                  <c:v>10.7</c:v>
                </c:pt>
                <c:pt idx="6">
                  <c:v>11.02</c:v>
                </c:pt>
                <c:pt idx="7">
                  <c:v>9.3800000000000008</c:v>
                </c:pt>
                <c:pt idx="8">
                  <c:v>8.58</c:v>
                </c:pt>
                <c:pt idx="9">
                  <c:v>6.48</c:v>
                </c:pt>
                <c:pt idx="10">
                  <c:v>6.29</c:v>
                </c:pt>
                <c:pt idx="11">
                  <c:v>6.01</c:v>
                </c:pt>
                <c:pt idx="12">
                  <c:v>5.7</c:v>
                </c:pt>
                <c:pt idx="13">
                  <c:v>5.55</c:v>
                </c:pt>
              </c:numCache>
            </c:numRef>
          </c:val>
        </c:ser>
        <c:dLbls>
          <c:showLegendKey val="0"/>
          <c:showVal val="0"/>
          <c:showCatName val="0"/>
          <c:showSerName val="0"/>
          <c:showPercent val="0"/>
          <c:showBubbleSize val="0"/>
        </c:dLbls>
        <c:gapWidth val="150"/>
        <c:axId val="201612288"/>
        <c:axId val="201643904"/>
      </c:barChart>
      <c:catAx>
        <c:axId val="201612288"/>
        <c:scaling>
          <c:orientation val="minMax"/>
        </c:scaling>
        <c:delete val="0"/>
        <c:axPos val="b"/>
        <c:numFmt formatCode="General" sourceLinked="1"/>
        <c:majorTickMark val="out"/>
        <c:minorTickMark val="none"/>
        <c:tickLblPos val="nextTo"/>
        <c:crossAx val="201643904"/>
        <c:crosses val="autoZero"/>
        <c:auto val="1"/>
        <c:lblAlgn val="ctr"/>
        <c:lblOffset val="100"/>
        <c:noMultiLvlLbl val="0"/>
      </c:catAx>
      <c:valAx>
        <c:axId val="20164390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01612288"/>
        <c:crosses val="autoZero"/>
        <c:crossBetween val="between"/>
      </c:valAx>
    </c:plotArea>
    <c:legend>
      <c:legendPos val="b"/>
      <c:layout/>
      <c:overlay val="0"/>
    </c:legend>
    <c:plotVisOnly val="1"/>
    <c:dispBlanksAs val="gap"/>
    <c:showDLblsOverMax val="0"/>
  </c:chart>
  <c:spPr>
    <a:ln>
      <a:solidFill>
        <a:srgbClr val="DD1367"/>
      </a:solidFill>
      <a:prstDash val="solid"/>
    </a:ln>
  </c:sp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Income share of the bottom 40 % of the population, 2010-2023</a:t>
            </a:r>
            <a:endParaRPr lang="en-US" sz="1200" b="0"/>
          </a:p>
          <a:p>
            <a:pPr>
              <a:defRPr sz="1400">
                <a:latin typeface="Calibri"/>
                <a:ea typeface="Calibri"/>
                <a:cs typeface="Calibri"/>
              </a:defRPr>
            </a:pPr>
            <a:r>
              <a:rPr lang="en-US" sz="1200" b="0"/>
              <a:t>SDG ind 10_50: freq=Annual</a:t>
            </a:r>
          </a:p>
        </c:rich>
      </c:tx>
      <c:layout/>
      <c:overlay val="0"/>
    </c:title>
    <c:autoTitleDeleted val="0"/>
    <c:plotArea>
      <c:layout/>
      <c:barChart>
        <c:barDir val="col"/>
        <c:grouping val="clustered"/>
        <c:varyColors val="0"/>
        <c:ser>
          <c:idx val="0"/>
          <c:order val="0"/>
          <c:tx>
            <c:strRef>
              <c:f>'10_50'!$A$23</c:f>
              <c:strCache>
                <c:ptCount val="1"/>
                <c:pt idx="0">
                  <c:v>European Union - 27 countries (from 2020)</c:v>
                </c:pt>
              </c:strCache>
            </c:strRef>
          </c:tx>
          <c:spPr>
            <a:solidFill>
              <a:srgbClr val="DD1367"/>
            </a:solidFill>
          </c:spPr>
          <c:invertIfNegative val="0"/>
          <c:cat>
            <c:numRef>
              <c:f>'10_50'!$B$22:$O$22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'10_50'!$B$23:$O$23</c:f>
              <c:numCache>
                <c:formatCode>General</c:formatCode>
                <c:ptCount val="14"/>
                <c:pt idx="0">
                  <c:v>21.4</c:v>
                </c:pt>
                <c:pt idx="1">
                  <c:v>21.2</c:v>
                </c:pt>
                <c:pt idx="2">
                  <c:v>21.2</c:v>
                </c:pt>
                <c:pt idx="3">
                  <c:v>21.2</c:v>
                </c:pt>
                <c:pt idx="4">
                  <c:v>20.9</c:v>
                </c:pt>
                <c:pt idx="5">
                  <c:v>20.9</c:v>
                </c:pt>
                <c:pt idx="6">
                  <c:v>21</c:v>
                </c:pt>
                <c:pt idx="7">
                  <c:v>21.2</c:v>
                </c:pt>
                <c:pt idx="8">
                  <c:v>21.2</c:v>
                </c:pt>
                <c:pt idx="9">
                  <c:v>21.4</c:v>
                </c:pt>
                <c:pt idx="10">
                  <c:v>21.4</c:v>
                </c:pt>
                <c:pt idx="11">
                  <c:v>21.3</c:v>
                </c:pt>
                <c:pt idx="12">
                  <c:v>21.7</c:v>
                </c:pt>
                <c:pt idx="13">
                  <c:v>21.7</c:v>
                </c:pt>
              </c:numCache>
            </c:numRef>
          </c:val>
        </c:ser>
        <c:ser>
          <c:idx val="1"/>
          <c:order val="1"/>
          <c:tx>
            <c:strRef>
              <c:f>'10_50'!$A$24</c:f>
              <c:strCache>
                <c:ptCount val="1"/>
                <c:pt idx="0">
                  <c:v>Denmark</c:v>
                </c:pt>
              </c:strCache>
            </c:strRef>
          </c:tx>
          <c:spPr>
            <a:solidFill>
              <a:srgbClr val="EF4389"/>
            </a:solidFill>
          </c:spPr>
          <c:invertIfNegative val="0"/>
          <c:cat>
            <c:numRef>
              <c:f>'10_50'!$B$22:$O$22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'10_50'!$B$24:$O$24</c:f>
              <c:numCache>
                <c:formatCode>General</c:formatCode>
                <c:ptCount val="14"/>
                <c:pt idx="0">
                  <c:v>23</c:v>
                </c:pt>
                <c:pt idx="1">
                  <c:v>23.5</c:v>
                </c:pt>
                <c:pt idx="2">
                  <c:v>23.6</c:v>
                </c:pt>
                <c:pt idx="3">
                  <c:v>23.5</c:v>
                </c:pt>
                <c:pt idx="4">
                  <c:v>23.2</c:v>
                </c:pt>
                <c:pt idx="5">
                  <c:v>23.2</c:v>
                </c:pt>
                <c:pt idx="6">
                  <c:v>23.2</c:v>
                </c:pt>
                <c:pt idx="7">
                  <c:v>23.3</c:v>
                </c:pt>
                <c:pt idx="8">
                  <c:v>23.2</c:v>
                </c:pt>
                <c:pt idx="9">
                  <c:v>23.2</c:v>
                </c:pt>
                <c:pt idx="10">
                  <c:v>23.4</c:v>
                </c:pt>
                <c:pt idx="11">
                  <c:v>23.5</c:v>
                </c:pt>
                <c:pt idx="12">
                  <c:v>23.3</c:v>
                </c:pt>
                <c:pt idx="13">
                  <c:v>23.1</c:v>
                </c:pt>
              </c:numCache>
            </c:numRef>
          </c:val>
        </c:ser>
        <c:ser>
          <c:idx val="2"/>
          <c:order val="2"/>
          <c:tx>
            <c:strRef>
              <c:f>'10_50'!$A$25</c:f>
              <c:strCache>
                <c:ptCount val="1"/>
                <c:pt idx="0">
                  <c:v>Croatia</c:v>
                </c:pt>
              </c:strCache>
            </c:strRef>
          </c:tx>
          <c:spPr>
            <a:solidFill>
              <a:srgbClr val="F480AF"/>
            </a:solidFill>
          </c:spPr>
          <c:invertIfNegative val="0"/>
          <c:cat>
            <c:numRef>
              <c:f>'10_50'!$B$22:$O$22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'10_50'!$B$25:$O$25</c:f>
              <c:numCache>
                <c:formatCode>General</c:formatCode>
                <c:ptCount val="14"/>
                <c:pt idx="0">
                  <c:v>20</c:v>
                </c:pt>
                <c:pt idx="1">
                  <c:v>20.2</c:v>
                </c:pt>
                <c:pt idx="2">
                  <c:v>20.3</c:v>
                </c:pt>
                <c:pt idx="3">
                  <c:v>20.399999999999999</c:v>
                </c:pt>
                <c:pt idx="4">
                  <c:v>20.6</c:v>
                </c:pt>
                <c:pt idx="5">
                  <c:v>20.3</c:v>
                </c:pt>
                <c:pt idx="6">
                  <c:v>20.9</c:v>
                </c:pt>
                <c:pt idx="7">
                  <c:v>20.8</c:v>
                </c:pt>
                <c:pt idx="8">
                  <c:v>20.9</c:v>
                </c:pt>
                <c:pt idx="9">
                  <c:v>21.3</c:v>
                </c:pt>
                <c:pt idx="10">
                  <c:v>21.8</c:v>
                </c:pt>
                <c:pt idx="11">
                  <c:v>21.3</c:v>
                </c:pt>
                <c:pt idx="12">
                  <c:v>21.8</c:v>
                </c:pt>
                <c:pt idx="13">
                  <c:v>21</c:v>
                </c:pt>
              </c:numCache>
            </c:numRef>
          </c:val>
        </c:ser>
        <c:ser>
          <c:idx val="3"/>
          <c:order val="3"/>
          <c:tx>
            <c:strRef>
              <c:f>'10_50'!$A$26</c:f>
              <c:strCache>
                <c:ptCount val="1"/>
                <c:pt idx="0">
                  <c:v>Serbia</c:v>
                </c:pt>
              </c:strCache>
            </c:strRef>
          </c:tx>
          <c:spPr>
            <a:solidFill>
              <a:srgbClr val="F7A3C5"/>
            </a:solidFill>
          </c:spPr>
          <c:invertIfNegative val="0"/>
          <c:cat>
            <c:numRef>
              <c:f>'10_50'!$B$22:$O$22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'10_50'!$B$26:$O$26</c:f>
              <c:numCache>
                <c:formatCode>General</c:formatCode>
                <c:ptCount val="14"/>
                <c:pt idx="0">
                  <c:v>0</c:v>
                </c:pt>
                <c:pt idx="1">
                  <c:v>0</c:v>
                </c:pt>
                <c:pt idx="2">
                  <c:v>0</c:v>
                </c:pt>
                <c:pt idx="3">
                  <c:v>16.5</c:v>
                </c:pt>
                <c:pt idx="4">
                  <c:v>16.100000000000001</c:v>
                </c:pt>
                <c:pt idx="5">
                  <c:v>15.1</c:v>
                </c:pt>
                <c:pt idx="6">
                  <c:v>14.8</c:v>
                </c:pt>
                <c:pt idx="7">
                  <c:v>16.3</c:v>
                </c:pt>
                <c:pt idx="8">
                  <c:v>17.3</c:v>
                </c:pt>
                <c:pt idx="9">
                  <c:v>18.600000000000001</c:v>
                </c:pt>
                <c:pt idx="10">
                  <c:v>19.100000000000001</c:v>
                </c:pt>
                <c:pt idx="11">
                  <c:v>19.399999999999999</c:v>
                </c:pt>
                <c:pt idx="12">
                  <c:v>20</c:v>
                </c:pt>
                <c:pt idx="13">
                  <c:v>20.100000000000001</c:v>
                </c:pt>
              </c:numCache>
            </c:numRef>
          </c:val>
        </c:ser>
        <c:dLbls>
          <c:showLegendKey val="0"/>
          <c:showVal val="0"/>
          <c:showCatName val="0"/>
          <c:showSerName val="0"/>
          <c:showPercent val="0"/>
          <c:showBubbleSize val="0"/>
        </c:dLbls>
        <c:gapWidth val="150"/>
        <c:axId val="206944896"/>
        <c:axId val="206950784"/>
      </c:barChart>
      <c:catAx>
        <c:axId val="206944896"/>
        <c:scaling>
          <c:orientation val="minMax"/>
        </c:scaling>
        <c:delete val="0"/>
        <c:axPos val="b"/>
        <c:numFmt formatCode="General" sourceLinked="1"/>
        <c:majorTickMark val="out"/>
        <c:minorTickMark val="none"/>
        <c:tickLblPos val="nextTo"/>
        <c:crossAx val="206950784"/>
        <c:crosses val="autoZero"/>
        <c:auto val="1"/>
        <c:lblAlgn val="ctr"/>
        <c:lblOffset val="100"/>
        <c:noMultiLvlLbl val="0"/>
      </c:catAx>
      <c:valAx>
        <c:axId val="20695078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06944896"/>
        <c:crosses val="autoZero"/>
        <c:crossBetween val="between"/>
      </c:valAx>
    </c:plotArea>
    <c:legend>
      <c:legendPos val="b"/>
      <c:layout/>
      <c:overlay val="0"/>
    </c:legend>
    <c:plotVisOnly val="1"/>
    <c:dispBlanksAs val="gap"/>
    <c:showDLblsOverMax val="0"/>
  </c:chart>
  <c:spPr>
    <a:ln>
      <a:solidFill>
        <a:srgbClr val="DD1367"/>
      </a:solidFill>
      <a:prstDash val="solid"/>
    </a:ln>
  </c:sp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Asylum applications by state of procedure, 2010-2023</a:t>
            </a:r>
            <a:endParaRPr lang="en-US" sz="1200" b="0"/>
          </a:p>
          <a:p>
            <a:pPr>
              <a:defRPr sz="1400">
                <a:latin typeface="Calibri"/>
                <a:ea typeface="Calibri"/>
                <a:cs typeface="Calibri"/>
              </a:defRPr>
            </a:pPr>
            <a:r>
              <a:rPr lang="en-US" sz="1200" b="0"/>
              <a:t>SDG ind 10_60: freq=Annual, asyl_app=First time applicant</a:t>
            </a:r>
          </a:p>
        </c:rich>
      </c:tx>
      <c:layout/>
      <c:overlay val="0"/>
    </c:title>
    <c:autoTitleDeleted val="0"/>
    <c:plotArea>
      <c:layout/>
      <c:barChart>
        <c:barDir val="col"/>
        <c:grouping val="clustered"/>
        <c:varyColors val="0"/>
        <c:ser>
          <c:idx val="0"/>
          <c:order val="0"/>
          <c:tx>
            <c:strRef>
              <c:f>'10_60'!$A$23</c:f>
              <c:strCache>
                <c:ptCount val="1"/>
                <c:pt idx="0">
                  <c:v>European Union - 27 countries (from 2020)</c:v>
                </c:pt>
              </c:strCache>
            </c:strRef>
          </c:tx>
          <c:spPr>
            <a:solidFill>
              <a:srgbClr val="DD1367"/>
            </a:solidFill>
          </c:spPr>
          <c:invertIfNegative val="0"/>
          <c:cat>
            <c:numRef>
              <c:f>'10_60'!$B$22:$O$22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'10_60'!$B$23:$O$23</c:f>
              <c:numCache>
                <c:formatCode>General</c:formatCode>
                <c:ptCount val="14"/>
                <c:pt idx="0">
                  <c:v>0</c:v>
                </c:pt>
                <c:pt idx="1">
                  <c:v>0</c:v>
                </c:pt>
                <c:pt idx="2">
                  <c:v>0</c:v>
                </c:pt>
                <c:pt idx="3">
                  <c:v>0</c:v>
                </c:pt>
                <c:pt idx="4">
                  <c:v>1199</c:v>
                </c:pt>
                <c:pt idx="5">
                  <c:v>2744</c:v>
                </c:pt>
                <c:pt idx="6">
                  <c:v>2626</c:v>
                </c:pt>
                <c:pt idx="7">
                  <c:v>1394</c:v>
                </c:pt>
                <c:pt idx="8">
                  <c:v>1266</c:v>
                </c:pt>
                <c:pt idx="9">
                  <c:v>1408</c:v>
                </c:pt>
                <c:pt idx="10">
                  <c:v>930</c:v>
                </c:pt>
                <c:pt idx="11">
                  <c:v>1202</c:v>
                </c:pt>
                <c:pt idx="12">
                  <c:v>1955</c:v>
                </c:pt>
                <c:pt idx="13">
                  <c:v>2340</c:v>
                </c:pt>
              </c:numCache>
            </c:numRef>
          </c:val>
        </c:ser>
        <c:ser>
          <c:idx val="1"/>
          <c:order val="1"/>
          <c:tx>
            <c:strRef>
              <c:f>'10_60'!$A$24</c:f>
              <c:strCache>
                <c:ptCount val="1"/>
                <c:pt idx="0">
                  <c:v>Denmark</c:v>
                </c:pt>
              </c:strCache>
            </c:strRef>
          </c:tx>
          <c:spPr>
            <a:solidFill>
              <a:srgbClr val="EF4389"/>
            </a:solidFill>
          </c:spPr>
          <c:invertIfNegative val="0"/>
          <c:cat>
            <c:numRef>
              <c:f>'10_60'!$B$22:$O$22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'10_60'!$B$24:$O$24</c:f>
              <c:numCache>
                <c:formatCode>General</c:formatCode>
                <c:ptCount val="14"/>
                <c:pt idx="0">
                  <c:v>913</c:v>
                </c:pt>
                <c:pt idx="1">
                  <c:v>708</c:v>
                </c:pt>
                <c:pt idx="2">
                  <c:v>1081</c:v>
                </c:pt>
                <c:pt idx="3">
                  <c:v>1277</c:v>
                </c:pt>
                <c:pt idx="4">
                  <c:v>2576</c:v>
                </c:pt>
                <c:pt idx="5">
                  <c:v>3664</c:v>
                </c:pt>
                <c:pt idx="6">
                  <c:v>1057</c:v>
                </c:pt>
                <c:pt idx="7">
                  <c:v>542</c:v>
                </c:pt>
                <c:pt idx="8">
                  <c:v>598</c:v>
                </c:pt>
                <c:pt idx="9">
                  <c:v>448</c:v>
                </c:pt>
                <c:pt idx="10">
                  <c:v>244</c:v>
                </c:pt>
                <c:pt idx="11">
                  <c:v>341</c:v>
                </c:pt>
                <c:pt idx="12">
                  <c:v>758</c:v>
                </c:pt>
                <c:pt idx="13">
                  <c:v>396</c:v>
                </c:pt>
              </c:numCache>
            </c:numRef>
          </c:val>
        </c:ser>
        <c:ser>
          <c:idx val="2"/>
          <c:order val="2"/>
          <c:tx>
            <c:strRef>
              <c:f>'10_60'!$A$25</c:f>
              <c:strCache>
                <c:ptCount val="1"/>
                <c:pt idx="0">
                  <c:v>Croatia</c:v>
                </c:pt>
              </c:strCache>
            </c:strRef>
          </c:tx>
          <c:spPr>
            <a:solidFill>
              <a:srgbClr val="F480AF"/>
            </a:solidFill>
          </c:spPr>
          <c:invertIfNegative val="0"/>
          <c:cat>
            <c:numRef>
              <c:f>'10_60'!$B$22:$O$22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'10_60'!$B$25:$O$25</c:f>
              <c:numCache>
                <c:formatCode>General</c:formatCode>
                <c:ptCount val="14"/>
                <c:pt idx="0">
                  <c:v>0</c:v>
                </c:pt>
                <c:pt idx="1">
                  <c:v>0</c:v>
                </c:pt>
                <c:pt idx="2">
                  <c:v>0</c:v>
                </c:pt>
                <c:pt idx="3">
                  <c:v>247</c:v>
                </c:pt>
                <c:pt idx="4">
                  <c:v>90</c:v>
                </c:pt>
                <c:pt idx="5">
                  <c:v>34</c:v>
                </c:pt>
                <c:pt idx="6">
                  <c:v>524</c:v>
                </c:pt>
                <c:pt idx="7">
                  <c:v>217</c:v>
                </c:pt>
                <c:pt idx="8">
                  <c:v>169</c:v>
                </c:pt>
                <c:pt idx="9">
                  <c:v>320</c:v>
                </c:pt>
                <c:pt idx="10">
                  <c:v>394</c:v>
                </c:pt>
                <c:pt idx="11">
                  <c:v>640</c:v>
                </c:pt>
                <c:pt idx="12">
                  <c:v>690</c:v>
                </c:pt>
                <c:pt idx="13">
                  <c:v>424</c:v>
                </c:pt>
              </c:numCache>
            </c:numRef>
          </c:val>
        </c:ser>
        <c:dLbls>
          <c:showLegendKey val="0"/>
          <c:showVal val="0"/>
          <c:showCatName val="0"/>
          <c:showSerName val="0"/>
          <c:showPercent val="0"/>
          <c:showBubbleSize val="0"/>
        </c:dLbls>
        <c:gapWidth val="150"/>
        <c:axId val="207767808"/>
        <c:axId val="207773696"/>
      </c:barChart>
      <c:catAx>
        <c:axId val="207767808"/>
        <c:scaling>
          <c:orientation val="minMax"/>
        </c:scaling>
        <c:delete val="0"/>
        <c:axPos val="b"/>
        <c:numFmt formatCode="General" sourceLinked="1"/>
        <c:majorTickMark val="out"/>
        <c:minorTickMark val="none"/>
        <c:tickLblPos val="nextTo"/>
        <c:crossAx val="207773696"/>
        <c:crosses val="autoZero"/>
        <c:auto val="1"/>
        <c:lblAlgn val="ctr"/>
        <c:lblOffset val="100"/>
        <c:noMultiLvlLbl val="0"/>
      </c:catAx>
      <c:valAx>
        <c:axId val="20777369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07767808"/>
        <c:crosses val="autoZero"/>
        <c:crossBetween val="between"/>
      </c:valAx>
    </c:plotArea>
    <c:legend>
      <c:legendPos val="b"/>
      <c:layout/>
      <c:overlay val="0"/>
    </c:legend>
    <c:plotVisOnly val="1"/>
    <c:dispBlanksAs val="gap"/>
    <c:showDLblsOverMax val="0"/>
  </c:chart>
  <c:spPr>
    <a:ln>
      <a:solidFill>
        <a:srgbClr val="DD1367"/>
      </a:solidFill>
      <a:prstDash val="solid"/>
    </a:ln>
  </c:sp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Asylum applications by state of procedure, 2010-2023</a:t>
            </a:r>
            <a:endParaRPr lang="en-US" sz="1200" b="0"/>
          </a:p>
          <a:p>
            <a:pPr>
              <a:defRPr sz="1400">
                <a:latin typeface="Calibri"/>
                <a:ea typeface="Calibri"/>
                <a:cs typeface="Calibri"/>
              </a:defRPr>
            </a:pPr>
            <a:r>
              <a:rPr lang="en-US" sz="1200" b="0"/>
              <a:t>SDG ind 10_60: freq=Annual, asyl_app=Positive first instance decision</a:t>
            </a:r>
          </a:p>
        </c:rich>
      </c:tx>
      <c:layout/>
      <c:overlay val="0"/>
    </c:title>
    <c:autoTitleDeleted val="0"/>
    <c:plotArea>
      <c:layout/>
      <c:barChart>
        <c:barDir val="col"/>
        <c:grouping val="clustered"/>
        <c:varyColors val="0"/>
        <c:ser>
          <c:idx val="0"/>
          <c:order val="0"/>
          <c:tx>
            <c:strRef>
              <c:f>'10_60'!$A$33</c:f>
              <c:strCache>
                <c:ptCount val="1"/>
                <c:pt idx="0">
                  <c:v>European Union - 27 countries (from 2020)</c:v>
                </c:pt>
              </c:strCache>
            </c:strRef>
          </c:tx>
          <c:spPr>
            <a:solidFill>
              <a:srgbClr val="DD1367"/>
            </a:solidFill>
          </c:spPr>
          <c:invertIfNegative val="0"/>
          <c:cat>
            <c:numRef>
              <c:f>'10_60'!$B$32:$O$32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'10_60'!$B$33:$O$33</c:f>
              <c:numCache>
                <c:formatCode>General</c:formatCode>
                <c:ptCount val="14"/>
                <c:pt idx="0">
                  <c:v>0</c:v>
                </c:pt>
                <c:pt idx="1">
                  <c:v>0</c:v>
                </c:pt>
                <c:pt idx="2">
                  <c:v>188</c:v>
                </c:pt>
                <c:pt idx="3">
                  <c:v>224</c:v>
                </c:pt>
                <c:pt idx="4">
                  <c:v>355</c:v>
                </c:pt>
                <c:pt idx="5">
                  <c:v>662</c:v>
                </c:pt>
                <c:pt idx="6">
                  <c:v>1492</c:v>
                </c:pt>
                <c:pt idx="7">
                  <c:v>963</c:v>
                </c:pt>
                <c:pt idx="8">
                  <c:v>465</c:v>
                </c:pt>
                <c:pt idx="9">
                  <c:v>463</c:v>
                </c:pt>
                <c:pt idx="10">
                  <c:v>477</c:v>
                </c:pt>
                <c:pt idx="11">
                  <c:v>455</c:v>
                </c:pt>
                <c:pt idx="12">
                  <c:v>698</c:v>
                </c:pt>
                <c:pt idx="13">
                  <c:v>799</c:v>
                </c:pt>
              </c:numCache>
            </c:numRef>
          </c:val>
        </c:ser>
        <c:ser>
          <c:idx val="1"/>
          <c:order val="1"/>
          <c:tx>
            <c:strRef>
              <c:f>'10_60'!$A$34</c:f>
              <c:strCache>
                <c:ptCount val="1"/>
                <c:pt idx="0">
                  <c:v>Denmark</c:v>
                </c:pt>
              </c:strCache>
            </c:strRef>
          </c:tx>
          <c:spPr>
            <a:solidFill>
              <a:srgbClr val="EF4389"/>
            </a:solidFill>
          </c:spPr>
          <c:invertIfNegative val="0"/>
          <c:cat>
            <c:numRef>
              <c:f>'10_60'!$B$32:$O$32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'10_60'!$B$34:$O$34</c:f>
              <c:numCache>
                <c:formatCode>General</c:formatCode>
                <c:ptCount val="14"/>
                <c:pt idx="0">
                  <c:v>242</c:v>
                </c:pt>
                <c:pt idx="1">
                  <c:v>235</c:v>
                </c:pt>
                <c:pt idx="2">
                  <c:v>303</c:v>
                </c:pt>
                <c:pt idx="3">
                  <c:v>500</c:v>
                </c:pt>
                <c:pt idx="4">
                  <c:v>971</c:v>
                </c:pt>
                <c:pt idx="5">
                  <c:v>1759</c:v>
                </c:pt>
                <c:pt idx="6">
                  <c:v>1244</c:v>
                </c:pt>
                <c:pt idx="7">
                  <c:v>410</c:v>
                </c:pt>
                <c:pt idx="8">
                  <c:v>227</c:v>
                </c:pt>
                <c:pt idx="9">
                  <c:v>271</c:v>
                </c:pt>
                <c:pt idx="10">
                  <c:v>72</c:v>
                </c:pt>
                <c:pt idx="11">
                  <c:v>132</c:v>
                </c:pt>
                <c:pt idx="12">
                  <c:v>87</c:v>
                </c:pt>
                <c:pt idx="13">
                  <c:v>166</c:v>
                </c:pt>
              </c:numCache>
            </c:numRef>
          </c:val>
        </c:ser>
        <c:ser>
          <c:idx val="2"/>
          <c:order val="2"/>
          <c:tx>
            <c:strRef>
              <c:f>'10_60'!$A$35</c:f>
              <c:strCache>
                <c:ptCount val="1"/>
                <c:pt idx="0">
                  <c:v>Croatia</c:v>
                </c:pt>
              </c:strCache>
            </c:strRef>
          </c:tx>
          <c:spPr>
            <a:solidFill>
              <a:srgbClr val="F480AF"/>
            </a:solidFill>
          </c:spPr>
          <c:invertIfNegative val="0"/>
          <c:cat>
            <c:numRef>
              <c:f>'10_60'!$B$32:$O$32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'10_60'!$B$35:$O$35</c:f>
              <c:numCache>
                <c:formatCode>General</c:formatCode>
                <c:ptCount val="14"/>
                <c:pt idx="0">
                  <c:v>0</c:v>
                </c:pt>
                <c:pt idx="1">
                  <c:v>0</c:v>
                </c:pt>
                <c:pt idx="2">
                  <c:v>5</c:v>
                </c:pt>
                <c:pt idx="3">
                  <c:v>6</c:v>
                </c:pt>
                <c:pt idx="4">
                  <c:v>6</c:v>
                </c:pt>
                <c:pt idx="5">
                  <c:v>10</c:v>
                </c:pt>
                <c:pt idx="6">
                  <c:v>24</c:v>
                </c:pt>
                <c:pt idx="7">
                  <c:v>37</c:v>
                </c:pt>
                <c:pt idx="8">
                  <c:v>34</c:v>
                </c:pt>
                <c:pt idx="9">
                  <c:v>14</c:v>
                </c:pt>
                <c:pt idx="10">
                  <c:v>10</c:v>
                </c:pt>
                <c:pt idx="11">
                  <c:v>18</c:v>
                </c:pt>
                <c:pt idx="12">
                  <c:v>5</c:v>
                </c:pt>
                <c:pt idx="13">
                  <c:v>12</c:v>
                </c:pt>
              </c:numCache>
            </c:numRef>
          </c:val>
        </c:ser>
        <c:dLbls>
          <c:showLegendKey val="0"/>
          <c:showVal val="0"/>
          <c:showCatName val="0"/>
          <c:showSerName val="0"/>
          <c:showPercent val="0"/>
          <c:showBubbleSize val="0"/>
        </c:dLbls>
        <c:gapWidth val="150"/>
        <c:axId val="208387456"/>
        <c:axId val="208393344"/>
      </c:barChart>
      <c:catAx>
        <c:axId val="208387456"/>
        <c:scaling>
          <c:orientation val="minMax"/>
        </c:scaling>
        <c:delete val="0"/>
        <c:axPos val="b"/>
        <c:numFmt formatCode="General" sourceLinked="1"/>
        <c:majorTickMark val="out"/>
        <c:minorTickMark val="none"/>
        <c:tickLblPos val="nextTo"/>
        <c:crossAx val="208393344"/>
        <c:crosses val="autoZero"/>
        <c:auto val="1"/>
        <c:lblAlgn val="ctr"/>
        <c:lblOffset val="100"/>
        <c:noMultiLvlLbl val="0"/>
      </c:catAx>
      <c:valAx>
        <c:axId val="20839334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08387456"/>
        <c:crosses val="autoZero"/>
        <c:crossBetween val="between"/>
      </c:valAx>
    </c:plotArea>
    <c:legend>
      <c:legendPos val="b"/>
      <c:layout/>
      <c:overlay val="0"/>
    </c:legend>
    <c:plotVisOnly val="1"/>
    <c:dispBlanksAs val="gap"/>
    <c:showDLblsOverMax val="0"/>
  </c:chart>
  <c:spPr>
    <a:ln>
      <a:solidFill>
        <a:srgbClr val="DD1367"/>
      </a:solidFill>
      <a:prstDash val="solid"/>
    </a:ln>
  </c:sp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Severe housing deprivation rate by poverty status, 2010-2023 (Percentage)</a:t>
            </a:r>
            <a:endParaRPr lang="en-US" sz="1200" b="0"/>
          </a:p>
          <a:p>
            <a:pPr>
              <a:defRPr sz="1400">
                <a:latin typeface="Calibri"/>
                <a:ea typeface="Calibri"/>
                <a:cs typeface="Calibri"/>
              </a:defRPr>
            </a:pPr>
            <a:r>
              <a:rPr lang="en-US" sz="1200" b="0"/>
              <a:t>SDG ind 11_11: freq=Annual, age=Total, incgrp=Total, sex=Total</a:t>
            </a:r>
          </a:p>
        </c:rich>
      </c:tx>
      <c:layout/>
      <c:overlay val="0"/>
    </c:title>
    <c:autoTitleDeleted val="0"/>
    <c:plotArea>
      <c:layout/>
      <c:barChart>
        <c:barDir val="col"/>
        <c:grouping val="clustered"/>
        <c:varyColors val="0"/>
        <c:ser>
          <c:idx val="0"/>
          <c:order val="0"/>
          <c:tx>
            <c:strRef>
              <c:f>'11_11'!$A$23</c:f>
              <c:strCache>
                <c:ptCount val="1"/>
                <c:pt idx="0">
                  <c:v>European Union - 27 countries (from 2020)</c:v>
                </c:pt>
              </c:strCache>
            </c:strRef>
          </c:tx>
          <c:spPr>
            <a:solidFill>
              <a:srgbClr val="FD9D24"/>
            </a:solidFill>
          </c:spPr>
          <c:invertIfNegative val="0"/>
          <c:cat>
            <c:numRef>
              <c:f>'11_11'!$B$22:$M$22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'11_11'!$B$23:$M$23</c:f>
              <c:numCache>
                <c:formatCode>General</c:formatCode>
                <c:ptCount val="12"/>
                <c:pt idx="0">
                  <c:v>6.1</c:v>
                </c:pt>
                <c:pt idx="1">
                  <c:v>5.8</c:v>
                </c:pt>
                <c:pt idx="2">
                  <c:v>5.5</c:v>
                </c:pt>
                <c:pt idx="3">
                  <c:v>5.5</c:v>
                </c:pt>
                <c:pt idx="4">
                  <c:v>5.4</c:v>
                </c:pt>
                <c:pt idx="5">
                  <c:v>5.3</c:v>
                </c:pt>
                <c:pt idx="6">
                  <c:v>5.0999999999999996</c:v>
                </c:pt>
                <c:pt idx="7">
                  <c:v>4.5</c:v>
                </c:pt>
                <c:pt idx="8">
                  <c:v>4.3</c:v>
                </c:pt>
                <c:pt idx="9">
                  <c:v>4</c:v>
                </c:pt>
                <c:pt idx="10">
                  <c:v>4.3</c:v>
                </c:pt>
                <c:pt idx="11">
                  <c:v>4</c:v>
                </c:pt>
              </c:numCache>
            </c:numRef>
          </c:val>
        </c:ser>
        <c:ser>
          <c:idx val="1"/>
          <c:order val="1"/>
          <c:tx>
            <c:strRef>
              <c:f>'11_11'!$A$24</c:f>
              <c:strCache>
                <c:ptCount val="1"/>
                <c:pt idx="0">
                  <c:v>Denmark</c:v>
                </c:pt>
              </c:strCache>
            </c:strRef>
          </c:tx>
          <c:spPr>
            <a:solidFill>
              <a:srgbClr val="FDB65F"/>
            </a:solidFill>
          </c:spPr>
          <c:invertIfNegative val="0"/>
          <c:cat>
            <c:numRef>
              <c:f>'11_11'!$B$22:$M$22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'11_11'!$B$24:$M$24</c:f>
              <c:numCache>
                <c:formatCode>General</c:formatCode>
                <c:ptCount val="12"/>
                <c:pt idx="0">
                  <c:v>1.3</c:v>
                </c:pt>
                <c:pt idx="1">
                  <c:v>2.6</c:v>
                </c:pt>
                <c:pt idx="2">
                  <c:v>2.2999999999999998</c:v>
                </c:pt>
                <c:pt idx="3">
                  <c:v>2.2999999999999998</c:v>
                </c:pt>
                <c:pt idx="4">
                  <c:v>2.2999999999999998</c:v>
                </c:pt>
                <c:pt idx="5">
                  <c:v>2.8</c:v>
                </c:pt>
                <c:pt idx="6">
                  <c:v>1.7</c:v>
                </c:pt>
                <c:pt idx="7">
                  <c:v>2.7</c:v>
                </c:pt>
                <c:pt idx="8">
                  <c:v>3.2</c:v>
                </c:pt>
                <c:pt idx="9">
                  <c:v>2.8</c:v>
                </c:pt>
                <c:pt idx="10">
                  <c:v>2.8</c:v>
                </c:pt>
                <c:pt idx="11">
                  <c:v>1.8</c:v>
                </c:pt>
              </c:numCache>
            </c:numRef>
          </c:val>
        </c:ser>
        <c:ser>
          <c:idx val="2"/>
          <c:order val="2"/>
          <c:tx>
            <c:strRef>
              <c:f>'11_11'!$A$25</c:f>
              <c:strCache>
                <c:ptCount val="1"/>
                <c:pt idx="0">
                  <c:v>Croatia</c:v>
                </c:pt>
              </c:strCache>
            </c:strRef>
          </c:tx>
          <c:spPr>
            <a:solidFill>
              <a:srgbClr val="FECA8A"/>
            </a:solidFill>
          </c:spPr>
          <c:invertIfNegative val="0"/>
          <c:cat>
            <c:numRef>
              <c:f>'11_11'!$B$22:$M$22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'11_11'!$B$25:$M$25</c:f>
              <c:numCache>
                <c:formatCode>General</c:formatCode>
                <c:ptCount val="12"/>
                <c:pt idx="0">
                  <c:v>12.3</c:v>
                </c:pt>
                <c:pt idx="1">
                  <c:v>9.9</c:v>
                </c:pt>
                <c:pt idx="2">
                  <c:v>9.6</c:v>
                </c:pt>
                <c:pt idx="3">
                  <c:v>9</c:v>
                </c:pt>
                <c:pt idx="4">
                  <c:v>7.8</c:v>
                </c:pt>
                <c:pt idx="5">
                  <c:v>7.3</c:v>
                </c:pt>
                <c:pt idx="6">
                  <c:v>7.1</c:v>
                </c:pt>
                <c:pt idx="7">
                  <c:v>6.5</c:v>
                </c:pt>
                <c:pt idx="8">
                  <c:v>6.2</c:v>
                </c:pt>
                <c:pt idx="9">
                  <c:v>5.9</c:v>
                </c:pt>
                <c:pt idx="10">
                  <c:v>5.0999999999999996</c:v>
                </c:pt>
                <c:pt idx="11">
                  <c:v>2.8</c:v>
                </c:pt>
              </c:numCache>
            </c:numRef>
          </c:val>
        </c:ser>
        <c:ser>
          <c:idx val="3"/>
          <c:order val="3"/>
          <c:tx>
            <c:strRef>
              <c:f>'11_11'!$A$26</c:f>
              <c:strCache>
                <c:ptCount val="1"/>
                <c:pt idx="0">
                  <c:v>Serbia</c:v>
                </c:pt>
              </c:strCache>
            </c:strRef>
          </c:tx>
          <c:spPr>
            <a:solidFill>
              <a:srgbClr val="F48702"/>
            </a:solidFill>
          </c:spPr>
          <c:invertIfNegative val="0"/>
          <c:cat>
            <c:numRef>
              <c:f>'11_11'!$B$22:$M$22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'11_11'!$B$26:$M$26</c:f>
              <c:numCache>
                <c:formatCode>General</c:formatCode>
                <c:ptCount val="12"/>
                <c:pt idx="0">
                  <c:v>0</c:v>
                </c:pt>
                <c:pt idx="1">
                  <c:v>0</c:v>
                </c:pt>
                <c:pt idx="2">
                  <c:v>0</c:v>
                </c:pt>
                <c:pt idx="3">
                  <c:v>16.399999999999999</c:v>
                </c:pt>
                <c:pt idx="4">
                  <c:v>17.5</c:v>
                </c:pt>
                <c:pt idx="5">
                  <c:v>16.600000000000001</c:v>
                </c:pt>
                <c:pt idx="6">
                  <c:v>15.7</c:v>
                </c:pt>
                <c:pt idx="7">
                  <c:v>15.2</c:v>
                </c:pt>
                <c:pt idx="8">
                  <c:v>11.8</c:v>
                </c:pt>
                <c:pt idx="9">
                  <c:v>13.5</c:v>
                </c:pt>
                <c:pt idx="10">
                  <c:v>8.9</c:v>
                </c:pt>
                <c:pt idx="11">
                  <c:v>7.4</c:v>
                </c:pt>
              </c:numCache>
            </c:numRef>
          </c:val>
        </c:ser>
        <c:dLbls>
          <c:showLegendKey val="0"/>
          <c:showVal val="0"/>
          <c:showCatName val="0"/>
          <c:showSerName val="0"/>
          <c:showPercent val="0"/>
          <c:showBubbleSize val="0"/>
        </c:dLbls>
        <c:gapWidth val="150"/>
        <c:axId val="209264640"/>
        <c:axId val="209266176"/>
      </c:barChart>
      <c:catAx>
        <c:axId val="209264640"/>
        <c:scaling>
          <c:orientation val="minMax"/>
        </c:scaling>
        <c:delete val="0"/>
        <c:axPos val="b"/>
        <c:numFmt formatCode="General" sourceLinked="1"/>
        <c:majorTickMark val="out"/>
        <c:minorTickMark val="none"/>
        <c:tickLblPos val="nextTo"/>
        <c:crossAx val="209266176"/>
        <c:crosses val="autoZero"/>
        <c:auto val="1"/>
        <c:lblAlgn val="ctr"/>
        <c:lblOffset val="100"/>
        <c:noMultiLvlLbl val="0"/>
      </c:catAx>
      <c:valAx>
        <c:axId val="20926617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09264640"/>
        <c:crosses val="autoZero"/>
        <c:crossBetween val="between"/>
      </c:valAx>
    </c:plotArea>
    <c:legend>
      <c:legendPos val="b"/>
      <c:layout/>
      <c:overlay val="0"/>
    </c:legend>
    <c:plotVisOnly val="1"/>
    <c:dispBlanksAs val="gap"/>
    <c:showDLblsOverMax val="0"/>
  </c:chart>
  <c:spPr>
    <a:ln>
      <a:solidFill>
        <a:srgbClr val="FD9D24"/>
      </a:solidFill>
      <a:prstDash val="solid"/>
    </a:ln>
  </c:sp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Severe housing deprivation rate by poverty status, 2010-2023 (Percentage)</a:t>
            </a:r>
            <a:endParaRPr lang="en-US" sz="1200" b="0"/>
          </a:p>
          <a:p>
            <a:pPr>
              <a:defRPr sz="1400">
                <a:latin typeface="Calibri"/>
                <a:ea typeface="Calibri"/>
                <a:cs typeface="Calibri"/>
              </a:defRPr>
            </a:pPr>
            <a:r>
              <a:rPr lang="en-US" sz="1200" b="0"/>
              <a:t>SDG ind 11_11: freq=Annual, age=Total, incgrp=Below 60% of median equivalised income, sex=Total</a:t>
            </a:r>
          </a:p>
        </c:rich>
      </c:tx>
      <c:layout/>
      <c:overlay val="0"/>
    </c:title>
    <c:autoTitleDeleted val="0"/>
    <c:plotArea>
      <c:layout/>
      <c:barChart>
        <c:barDir val="col"/>
        <c:grouping val="clustered"/>
        <c:varyColors val="0"/>
        <c:ser>
          <c:idx val="0"/>
          <c:order val="0"/>
          <c:tx>
            <c:strRef>
              <c:f>'11_11'!$A$34</c:f>
              <c:strCache>
                <c:ptCount val="1"/>
                <c:pt idx="0">
                  <c:v>European Union - 27 countries (from 2020)</c:v>
                </c:pt>
              </c:strCache>
            </c:strRef>
          </c:tx>
          <c:spPr>
            <a:solidFill>
              <a:srgbClr val="FD9D24"/>
            </a:solidFill>
          </c:spPr>
          <c:invertIfNegative val="0"/>
          <c:cat>
            <c:numRef>
              <c:f>'11_11'!$B$33:$M$33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'11_11'!$B$34:$M$34</c:f>
              <c:numCache>
                <c:formatCode>General</c:formatCode>
                <c:ptCount val="12"/>
                <c:pt idx="0">
                  <c:v>14.4</c:v>
                </c:pt>
                <c:pt idx="1">
                  <c:v>14.3</c:v>
                </c:pt>
                <c:pt idx="2">
                  <c:v>13.7</c:v>
                </c:pt>
                <c:pt idx="3">
                  <c:v>13.8</c:v>
                </c:pt>
                <c:pt idx="4">
                  <c:v>13.8</c:v>
                </c:pt>
                <c:pt idx="5">
                  <c:v>13.3</c:v>
                </c:pt>
                <c:pt idx="6">
                  <c:v>12.8</c:v>
                </c:pt>
                <c:pt idx="7">
                  <c:v>10.1</c:v>
                </c:pt>
                <c:pt idx="8">
                  <c:v>10.5</c:v>
                </c:pt>
                <c:pt idx="9">
                  <c:v>9.5</c:v>
                </c:pt>
                <c:pt idx="10">
                  <c:v>10.199999999999999</c:v>
                </c:pt>
                <c:pt idx="11">
                  <c:v>9.9</c:v>
                </c:pt>
              </c:numCache>
            </c:numRef>
          </c:val>
        </c:ser>
        <c:ser>
          <c:idx val="1"/>
          <c:order val="1"/>
          <c:tx>
            <c:strRef>
              <c:f>'11_11'!$A$35</c:f>
              <c:strCache>
                <c:ptCount val="1"/>
                <c:pt idx="0">
                  <c:v>Denmark</c:v>
                </c:pt>
              </c:strCache>
            </c:strRef>
          </c:tx>
          <c:spPr>
            <a:solidFill>
              <a:srgbClr val="FDB65F"/>
            </a:solidFill>
          </c:spPr>
          <c:invertIfNegative val="0"/>
          <c:cat>
            <c:numRef>
              <c:f>'11_11'!$B$33:$M$33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'11_11'!$B$35:$M$35</c:f>
              <c:numCache>
                <c:formatCode>General</c:formatCode>
                <c:ptCount val="12"/>
                <c:pt idx="0">
                  <c:v>4.2</c:v>
                </c:pt>
                <c:pt idx="1">
                  <c:v>6.9</c:v>
                </c:pt>
                <c:pt idx="2">
                  <c:v>8.5</c:v>
                </c:pt>
                <c:pt idx="3">
                  <c:v>8.4</c:v>
                </c:pt>
                <c:pt idx="4">
                  <c:v>6.9</c:v>
                </c:pt>
                <c:pt idx="5">
                  <c:v>10.4</c:v>
                </c:pt>
                <c:pt idx="6">
                  <c:v>4.3</c:v>
                </c:pt>
                <c:pt idx="7">
                  <c:v>9.6999999999999993</c:v>
                </c:pt>
                <c:pt idx="8">
                  <c:v>12.4</c:v>
                </c:pt>
                <c:pt idx="9">
                  <c:v>11.7</c:v>
                </c:pt>
                <c:pt idx="10">
                  <c:v>11.8</c:v>
                </c:pt>
                <c:pt idx="11">
                  <c:v>5</c:v>
                </c:pt>
              </c:numCache>
            </c:numRef>
          </c:val>
        </c:ser>
        <c:ser>
          <c:idx val="2"/>
          <c:order val="2"/>
          <c:tx>
            <c:strRef>
              <c:f>'11_11'!$A$36</c:f>
              <c:strCache>
                <c:ptCount val="1"/>
                <c:pt idx="0">
                  <c:v>Croatia</c:v>
                </c:pt>
              </c:strCache>
            </c:strRef>
          </c:tx>
          <c:spPr>
            <a:solidFill>
              <a:srgbClr val="FECA8A"/>
            </a:solidFill>
          </c:spPr>
          <c:invertIfNegative val="0"/>
          <c:cat>
            <c:numRef>
              <c:f>'11_11'!$B$33:$M$33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'11_11'!$B$36:$M$36</c:f>
              <c:numCache>
                <c:formatCode>General</c:formatCode>
                <c:ptCount val="12"/>
                <c:pt idx="0">
                  <c:v>19.5</c:v>
                </c:pt>
                <c:pt idx="1">
                  <c:v>15.4</c:v>
                </c:pt>
                <c:pt idx="2">
                  <c:v>13.7</c:v>
                </c:pt>
                <c:pt idx="3">
                  <c:v>14.9</c:v>
                </c:pt>
                <c:pt idx="4">
                  <c:v>13.1</c:v>
                </c:pt>
                <c:pt idx="5">
                  <c:v>13.9</c:v>
                </c:pt>
                <c:pt idx="6">
                  <c:v>12.8</c:v>
                </c:pt>
                <c:pt idx="7">
                  <c:v>12.6</c:v>
                </c:pt>
                <c:pt idx="8">
                  <c:v>10.9</c:v>
                </c:pt>
                <c:pt idx="9">
                  <c:v>11.6</c:v>
                </c:pt>
                <c:pt idx="10">
                  <c:v>7.8</c:v>
                </c:pt>
                <c:pt idx="11">
                  <c:v>6</c:v>
                </c:pt>
              </c:numCache>
            </c:numRef>
          </c:val>
        </c:ser>
        <c:ser>
          <c:idx val="3"/>
          <c:order val="3"/>
          <c:tx>
            <c:strRef>
              <c:f>'11_11'!$A$37</c:f>
              <c:strCache>
                <c:ptCount val="1"/>
                <c:pt idx="0">
                  <c:v>Serbia</c:v>
                </c:pt>
              </c:strCache>
            </c:strRef>
          </c:tx>
          <c:spPr>
            <a:solidFill>
              <a:srgbClr val="F48702"/>
            </a:solidFill>
          </c:spPr>
          <c:invertIfNegative val="0"/>
          <c:cat>
            <c:numRef>
              <c:f>'11_11'!$B$33:$M$33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'11_11'!$B$37:$M$37</c:f>
              <c:numCache>
                <c:formatCode>General</c:formatCode>
                <c:ptCount val="12"/>
                <c:pt idx="0">
                  <c:v>0</c:v>
                </c:pt>
                <c:pt idx="1">
                  <c:v>0</c:v>
                </c:pt>
                <c:pt idx="2">
                  <c:v>0</c:v>
                </c:pt>
                <c:pt idx="3">
                  <c:v>27.3</c:v>
                </c:pt>
                <c:pt idx="4">
                  <c:v>25.6</c:v>
                </c:pt>
                <c:pt idx="5">
                  <c:v>25.4</c:v>
                </c:pt>
                <c:pt idx="6">
                  <c:v>25.2</c:v>
                </c:pt>
                <c:pt idx="7">
                  <c:v>25.1</c:v>
                </c:pt>
                <c:pt idx="8">
                  <c:v>22.5</c:v>
                </c:pt>
                <c:pt idx="9">
                  <c:v>23.1</c:v>
                </c:pt>
                <c:pt idx="10">
                  <c:v>18.600000000000001</c:v>
                </c:pt>
                <c:pt idx="11">
                  <c:v>13.8</c:v>
                </c:pt>
              </c:numCache>
            </c:numRef>
          </c:val>
        </c:ser>
        <c:dLbls>
          <c:showLegendKey val="0"/>
          <c:showVal val="0"/>
          <c:showCatName val="0"/>
          <c:showSerName val="0"/>
          <c:showPercent val="0"/>
          <c:showBubbleSize val="0"/>
        </c:dLbls>
        <c:gapWidth val="150"/>
        <c:axId val="193298816"/>
        <c:axId val="193318272"/>
      </c:barChart>
      <c:catAx>
        <c:axId val="193298816"/>
        <c:scaling>
          <c:orientation val="minMax"/>
        </c:scaling>
        <c:delete val="0"/>
        <c:axPos val="b"/>
        <c:numFmt formatCode="General" sourceLinked="1"/>
        <c:majorTickMark val="out"/>
        <c:minorTickMark val="none"/>
        <c:tickLblPos val="nextTo"/>
        <c:crossAx val="193318272"/>
        <c:crosses val="autoZero"/>
        <c:auto val="1"/>
        <c:lblAlgn val="ctr"/>
        <c:lblOffset val="100"/>
        <c:noMultiLvlLbl val="0"/>
      </c:catAx>
      <c:valAx>
        <c:axId val="19331827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93298816"/>
        <c:crosses val="autoZero"/>
        <c:crossBetween val="between"/>
      </c:valAx>
    </c:plotArea>
    <c:legend>
      <c:legendPos val="b"/>
      <c:layout/>
      <c:overlay val="0"/>
    </c:legend>
    <c:plotVisOnly val="1"/>
    <c:dispBlanksAs val="gap"/>
    <c:showDLblsOverMax val="0"/>
  </c:chart>
  <c:spPr>
    <a:ln>
      <a:solidFill>
        <a:srgbClr val="FD9D24"/>
      </a:solidFill>
      <a:prstDash val="solid"/>
    </a:ln>
  </c:sp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Severe housing deprivation rate by poverty status, 2010-2023 (Percentage)</a:t>
            </a:r>
            <a:endParaRPr sz="1200" b="0"/>
          </a:p>
          <a:p>
            <a:pPr>
              <a:defRPr sz="1400">
                <a:latin typeface="Calibri"/>
                <a:ea typeface="Calibri"/>
                <a:cs typeface="Calibri"/>
              </a:defRPr>
            </a:pPr>
            <a:r>
              <a:rPr sz="1200" b="0"/>
              <a:t>SDG ind 11_11: freq=Annual, age=Total, incgrp=Above 60% of median equivalised income, sex=Total</a:t>
            </a:r>
          </a:p>
        </c:rich>
      </c:tx>
      <c:overlay val="0"/>
    </c:title>
    <c:autoTitleDeleted val="0"/>
    <c:plotArea>
      <c:layout/>
      <c:barChart>
        <c:barDir val="col"/>
        <c:grouping val="clustered"/>
        <c:varyColors val="0"/>
        <c:ser>
          <c:idx val="0"/>
          <c:order val="0"/>
          <c:tx>
            <c:strRef>
              <c:f>'11_11'!$A$45</c:f>
              <c:strCache>
                <c:ptCount val="1"/>
                <c:pt idx="0">
                  <c:v>European Union - 27 countries (from 2020)</c:v>
                </c:pt>
              </c:strCache>
            </c:strRef>
          </c:tx>
          <c:spPr>
            <a:solidFill>
              <a:srgbClr val="FD9D24"/>
            </a:solidFill>
          </c:spPr>
          <c:invertIfNegative val="0"/>
          <c:cat>
            <c:numRef>
              <c:f>'11_11'!$B$44:$M$44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'11_11'!$B$45:$M$45</c:f>
              <c:numCache>
                <c:formatCode>General</c:formatCode>
                <c:ptCount val="12"/>
                <c:pt idx="0">
                  <c:v>4.4000000000000004</c:v>
                </c:pt>
                <c:pt idx="1">
                  <c:v>4.0999999999999996</c:v>
                </c:pt>
                <c:pt idx="2">
                  <c:v>3.8</c:v>
                </c:pt>
                <c:pt idx="3">
                  <c:v>3.8</c:v>
                </c:pt>
                <c:pt idx="4">
                  <c:v>3.6</c:v>
                </c:pt>
                <c:pt idx="5">
                  <c:v>3.7</c:v>
                </c:pt>
                <c:pt idx="6">
                  <c:v>3.5</c:v>
                </c:pt>
                <c:pt idx="7">
                  <c:v>3.4</c:v>
                </c:pt>
                <c:pt idx="8">
                  <c:v>3</c:v>
                </c:pt>
                <c:pt idx="9">
                  <c:v>2.9</c:v>
                </c:pt>
                <c:pt idx="10">
                  <c:v>3.2</c:v>
                </c:pt>
                <c:pt idx="11">
                  <c:v>2.9</c:v>
                </c:pt>
              </c:numCache>
            </c:numRef>
          </c:val>
        </c:ser>
        <c:ser>
          <c:idx val="1"/>
          <c:order val="1"/>
          <c:tx>
            <c:strRef>
              <c:f>'11_11'!$A$46</c:f>
              <c:strCache>
                <c:ptCount val="1"/>
                <c:pt idx="0">
                  <c:v>Denmark</c:v>
                </c:pt>
              </c:strCache>
            </c:strRef>
          </c:tx>
          <c:spPr>
            <a:solidFill>
              <a:srgbClr val="FDB65F"/>
            </a:solidFill>
          </c:spPr>
          <c:invertIfNegative val="0"/>
          <c:cat>
            <c:numRef>
              <c:f>'11_11'!$B$44:$M$44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'11_11'!$B$46:$M$46</c:f>
              <c:numCache>
                <c:formatCode>General</c:formatCode>
                <c:ptCount val="12"/>
                <c:pt idx="0">
                  <c:v>0.9</c:v>
                </c:pt>
                <c:pt idx="1">
                  <c:v>2</c:v>
                </c:pt>
                <c:pt idx="2">
                  <c:v>1.5</c:v>
                </c:pt>
                <c:pt idx="3">
                  <c:v>1.5</c:v>
                </c:pt>
                <c:pt idx="4">
                  <c:v>1.7</c:v>
                </c:pt>
                <c:pt idx="5">
                  <c:v>1.7</c:v>
                </c:pt>
                <c:pt idx="6">
                  <c:v>1.3</c:v>
                </c:pt>
                <c:pt idx="7">
                  <c:v>1.8</c:v>
                </c:pt>
                <c:pt idx="8">
                  <c:v>1.9</c:v>
                </c:pt>
                <c:pt idx="9">
                  <c:v>1.6</c:v>
                </c:pt>
                <c:pt idx="10">
                  <c:v>1.6</c:v>
                </c:pt>
                <c:pt idx="11">
                  <c:v>1.4</c:v>
                </c:pt>
              </c:numCache>
            </c:numRef>
          </c:val>
        </c:ser>
        <c:ser>
          <c:idx val="2"/>
          <c:order val="2"/>
          <c:tx>
            <c:strRef>
              <c:f>'11_11'!$A$47</c:f>
              <c:strCache>
                <c:ptCount val="1"/>
                <c:pt idx="0">
                  <c:v>Croatia</c:v>
                </c:pt>
              </c:strCache>
            </c:strRef>
          </c:tx>
          <c:spPr>
            <a:solidFill>
              <a:srgbClr val="FECA8A"/>
            </a:solidFill>
          </c:spPr>
          <c:invertIfNegative val="0"/>
          <c:cat>
            <c:numRef>
              <c:f>'11_11'!$B$44:$M$44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'11_11'!$B$47:$M$47</c:f>
              <c:numCache>
                <c:formatCode>General</c:formatCode>
                <c:ptCount val="12"/>
                <c:pt idx="0">
                  <c:v>10.4</c:v>
                </c:pt>
                <c:pt idx="1">
                  <c:v>8.5</c:v>
                </c:pt>
                <c:pt idx="2">
                  <c:v>8.5</c:v>
                </c:pt>
                <c:pt idx="3">
                  <c:v>7.6</c:v>
                </c:pt>
                <c:pt idx="4">
                  <c:v>6.6</c:v>
                </c:pt>
                <c:pt idx="5">
                  <c:v>5.6</c:v>
                </c:pt>
                <c:pt idx="6">
                  <c:v>5.7</c:v>
                </c:pt>
                <c:pt idx="7">
                  <c:v>5</c:v>
                </c:pt>
                <c:pt idx="8">
                  <c:v>5.0999999999999996</c:v>
                </c:pt>
                <c:pt idx="9">
                  <c:v>4.5999999999999996</c:v>
                </c:pt>
                <c:pt idx="10">
                  <c:v>4.5</c:v>
                </c:pt>
                <c:pt idx="11">
                  <c:v>2.1</c:v>
                </c:pt>
              </c:numCache>
            </c:numRef>
          </c:val>
        </c:ser>
        <c:ser>
          <c:idx val="3"/>
          <c:order val="3"/>
          <c:tx>
            <c:strRef>
              <c:f>'11_11'!$A$48</c:f>
              <c:strCache>
                <c:ptCount val="1"/>
                <c:pt idx="0">
                  <c:v>Serbia</c:v>
                </c:pt>
              </c:strCache>
            </c:strRef>
          </c:tx>
          <c:spPr>
            <a:solidFill>
              <a:srgbClr val="F48702"/>
            </a:solidFill>
          </c:spPr>
          <c:invertIfNegative val="0"/>
          <c:cat>
            <c:numRef>
              <c:f>'11_11'!$B$44:$M$44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'11_11'!$B$48:$M$48</c:f>
              <c:numCache>
                <c:formatCode>General</c:formatCode>
                <c:ptCount val="12"/>
                <c:pt idx="0">
                  <c:v>0</c:v>
                </c:pt>
                <c:pt idx="1">
                  <c:v>0</c:v>
                </c:pt>
                <c:pt idx="2">
                  <c:v>0</c:v>
                </c:pt>
                <c:pt idx="3">
                  <c:v>12.8</c:v>
                </c:pt>
                <c:pt idx="4">
                  <c:v>14.7</c:v>
                </c:pt>
                <c:pt idx="5">
                  <c:v>13.4</c:v>
                </c:pt>
                <c:pt idx="6">
                  <c:v>12.4</c:v>
                </c:pt>
                <c:pt idx="7">
                  <c:v>11.8</c:v>
                </c:pt>
                <c:pt idx="8">
                  <c:v>8.4</c:v>
                </c:pt>
                <c:pt idx="9">
                  <c:v>10.7</c:v>
                </c:pt>
                <c:pt idx="10">
                  <c:v>6</c:v>
                </c:pt>
                <c:pt idx="11">
                  <c:v>5.8</c:v>
                </c:pt>
              </c:numCache>
            </c:numRef>
          </c:val>
        </c:ser>
        <c:dLbls>
          <c:showLegendKey val="0"/>
          <c:showVal val="0"/>
          <c:showCatName val="0"/>
          <c:showSerName val="0"/>
          <c:showPercent val="0"/>
          <c:showBubbleSize val="0"/>
        </c:dLbls>
        <c:gapWidth val="150"/>
        <c:axId val="207549952"/>
        <c:axId val="207761408"/>
      </c:barChart>
      <c:catAx>
        <c:axId val="207549952"/>
        <c:scaling>
          <c:orientation val="minMax"/>
        </c:scaling>
        <c:delete val="0"/>
        <c:axPos val="b"/>
        <c:numFmt formatCode="General" sourceLinked="1"/>
        <c:majorTickMark val="out"/>
        <c:minorTickMark val="none"/>
        <c:tickLblPos val="nextTo"/>
        <c:crossAx val="207761408"/>
        <c:crosses val="autoZero"/>
        <c:auto val="1"/>
        <c:lblAlgn val="ctr"/>
        <c:lblOffset val="100"/>
        <c:noMultiLvlLbl val="0"/>
      </c:catAx>
      <c:valAx>
        <c:axId val="20776140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07549952"/>
        <c:crosses val="autoZero"/>
        <c:crossBetween val="between"/>
      </c:valAx>
    </c:plotArea>
    <c:legend>
      <c:legendPos val="b"/>
      <c:overlay val="0"/>
    </c:legend>
    <c:plotVisOnly val="1"/>
    <c:dispBlanksAs val="gap"/>
    <c:showDLblsOverMax val="0"/>
  </c:chart>
  <c:spPr>
    <a:ln>
      <a:solidFill>
        <a:srgbClr val="FD9D24"/>
      </a:solidFill>
      <a:prstDash val="solid"/>
    </a:ln>
  </c:sp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Population living in households considering that they suffer from noise, by poverty status, 2010-2023 (Percentage)</a:t>
            </a:r>
            <a:endParaRPr lang="en-US" sz="1200" b="0"/>
          </a:p>
          <a:p>
            <a:pPr>
              <a:defRPr sz="1400">
                <a:latin typeface="Calibri"/>
                <a:ea typeface="Calibri"/>
                <a:cs typeface="Calibri"/>
              </a:defRPr>
            </a:pPr>
            <a:r>
              <a:rPr lang="en-US" sz="1200" b="0"/>
              <a:t>SDG ind 11_20: freq=Annual, hhtyp=Total, incgrp=Total</a:t>
            </a:r>
          </a:p>
        </c:rich>
      </c:tx>
      <c:layout/>
      <c:overlay val="0"/>
    </c:title>
    <c:autoTitleDeleted val="0"/>
    <c:plotArea>
      <c:layout/>
      <c:barChart>
        <c:barDir val="col"/>
        <c:grouping val="clustered"/>
        <c:varyColors val="0"/>
        <c:ser>
          <c:idx val="0"/>
          <c:order val="0"/>
          <c:tx>
            <c:strRef>
              <c:f>'11_20'!$A$23</c:f>
              <c:strCache>
                <c:ptCount val="1"/>
                <c:pt idx="0">
                  <c:v>European Union - 27 countries (from 2020)</c:v>
                </c:pt>
              </c:strCache>
            </c:strRef>
          </c:tx>
          <c:spPr>
            <a:solidFill>
              <a:srgbClr val="FD9D24"/>
            </a:solidFill>
          </c:spPr>
          <c:invertIfNegative val="0"/>
          <c:cat>
            <c:numRef>
              <c:f>'11_20'!$B$22:$M$22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'11_20'!$B$23:$M$23</c:f>
              <c:numCache>
                <c:formatCode>General</c:formatCode>
                <c:ptCount val="12"/>
                <c:pt idx="0">
                  <c:v>20.6</c:v>
                </c:pt>
                <c:pt idx="1">
                  <c:v>19.7</c:v>
                </c:pt>
                <c:pt idx="2">
                  <c:v>18.899999999999999</c:v>
                </c:pt>
                <c:pt idx="3">
                  <c:v>19.100000000000001</c:v>
                </c:pt>
                <c:pt idx="4">
                  <c:v>18.5</c:v>
                </c:pt>
                <c:pt idx="5">
                  <c:v>18.3</c:v>
                </c:pt>
                <c:pt idx="6">
                  <c:v>18.100000000000001</c:v>
                </c:pt>
                <c:pt idx="7">
                  <c:v>17.5</c:v>
                </c:pt>
                <c:pt idx="8">
                  <c:v>18.2</c:v>
                </c:pt>
                <c:pt idx="9">
                  <c:v>17.3</c:v>
                </c:pt>
                <c:pt idx="10">
                  <c:v>17.600000000000001</c:v>
                </c:pt>
                <c:pt idx="11">
                  <c:v>18.2</c:v>
                </c:pt>
              </c:numCache>
            </c:numRef>
          </c:val>
        </c:ser>
        <c:ser>
          <c:idx val="1"/>
          <c:order val="1"/>
          <c:tx>
            <c:strRef>
              <c:f>'11_20'!$A$24</c:f>
              <c:strCache>
                <c:ptCount val="1"/>
                <c:pt idx="0">
                  <c:v>Denmark</c:v>
                </c:pt>
              </c:strCache>
            </c:strRef>
          </c:tx>
          <c:spPr>
            <a:solidFill>
              <a:srgbClr val="FDB65F"/>
            </a:solidFill>
          </c:spPr>
          <c:invertIfNegative val="0"/>
          <c:cat>
            <c:numRef>
              <c:f>'11_20'!$B$22:$M$22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'11_20'!$B$24:$M$24</c:f>
              <c:numCache>
                <c:formatCode>General</c:formatCode>
                <c:ptCount val="12"/>
                <c:pt idx="0">
                  <c:v>18.7</c:v>
                </c:pt>
                <c:pt idx="1">
                  <c:v>18.600000000000001</c:v>
                </c:pt>
                <c:pt idx="2">
                  <c:v>17.100000000000001</c:v>
                </c:pt>
                <c:pt idx="3">
                  <c:v>15.6</c:v>
                </c:pt>
                <c:pt idx="4">
                  <c:v>16.399999999999999</c:v>
                </c:pt>
                <c:pt idx="5">
                  <c:v>16.5</c:v>
                </c:pt>
                <c:pt idx="6">
                  <c:v>18.3</c:v>
                </c:pt>
                <c:pt idx="7">
                  <c:v>18.8</c:v>
                </c:pt>
                <c:pt idx="8">
                  <c:v>18.2</c:v>
                </c:pt>
                <c:pt idx="9">
                  <c:v>20.100000000000001</c:v>
                </c:pt>
                <c:pt idx="10">
                  <c:v>18.2</c:v>
                </c:pt>
                <c:pt idx="11">
                  <c:v>15.6</c:v>
                </c:pt>
              </c:numCache>
            </c:numRef>
          </c:val>
        </c:ser>
        <c:ser>
          <c:idx val="2"/>
          <c:order val="2"/>
          <c:tx>
            <c:strRef>
              <c:f>'11_20'!$A$25</c:f>
              <c:strCache>
                <c:ptCount val="1"/>
                <c:pt idx="0">
                  <c:v>Croatia</c:v>
                </c:pt>
              </c:strCache>
            </c:strRef>
          </c:tx>
          <c:spPr>
            <a:solidFill>
              <a:srgbClr val="FECA8A"/>
            </a:solidFill>
          </c:spPr>
          <c:invertIfNegative val="0"/>
          <c:cat>
            <c:numRef>
              <c:f>'11_20'!$B$22:$M$22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'11_20'!$B$25:$M$25</c:f>
              <c:numCache>
                <c:formatCode>General</c:formatCode>
                <c:ptCount val="12"/>
                <c:pt idx="0">
                  <c:v>12.2</c:v>
                </c:pt>
                <c:pt idx="1">
                  <c:v>11</c:v>
                </c:pt>
                <c:pt idx="2">
                  <c:v>10.1</c:v>
                </c:pt>
                <c:pt idx="3">
                  <c:v>10</c:v>
                </c:pt>
                <c:pt idx="4">
                  <c:v>8.9</c:v>
                </c:pt>
                <c:pt idx="5">
                  <c:v>8.3000000000000007</c:v>
                </c:pt>
                <c:pt idx="6">
                  <c:v>8.5</c:v>
                </c:pt>
                <c:pt idx="7">
                  <c:v>8.6</c:v>
                </c:pt>
                <c:pt idx="8">
                  <c:v>8</c:v>
                </c:pt>
                <c:pt idx="9">
                  <c:v>8.1999999999999993</c:v>
                </c:pt>
                <c:pt idx="10">
                  <c:v>8.1</c:v>
                </c:pt>
                <c:pt idx="11">
                  <c:v>6.7</c:v>
                </c:pt>
              </c:numCache>
            </c:numRef>
          </c:val>
        </c:ser>
        <c:ser>
          <c:idx val="3"/>
          <c:order val="3"/>
          <c:tx>
            <c:strRef>
              <c:f>'11_20'!$A$26</c:f>
              <c:strCache>
                <c:ptCount val="1"/>
                <c:pt idx="0">
                  <c:v>Serbia</c:v>
                </c:pt>
              </c:strCache>
            </c:strRef>
          </c:tx>
          <c:spPr>
            <a:solidFill>
              <a:srgbClr val="F48702"/>
            </a:solidFill>
          </c:spPr>
          <c:invertIfNegative val="0"/>
          <c:cat>
            <c:numRef>
              <c:f>'11_20'!$B$22:$M$22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'11_20'!$B$26:$M$26</c:f>
              <c:numCache>
                <c:formatCode>General</c:formatCode>
                <c:ptCount val="12"/>
                <c:pt idx="0">
                  <c:v>0</c:v>
                </c:pt>
                <c:pt idx="1">
                  <c:v>0</c:v>
                </c:pt>
                <c:pt idx="2">
                  <c:v>0</c:v>
                </c:pt>
                <c:pt idx="3">
                  <c:v>12.7</c:v>
                </c:pt>
                <c:pt idx="4">
                  <c:v>12.4</c:v>
                </c:pt>
                <c:pt idx="5">
                  <c:v>13.1</c:v>
                </c:pt>
                <c:pt idx="6">
                  <c:v>12.2</c:v>
                </c:pt>
                <c:pt idx="7">
                  <c:v>10.1</c:v>
                </c:pt>
                <c:pt idx="8">
                  <c:v>11.7</c:v>
                </c:pt>
                <c:pt idx="9">
                  <c:v>11.2</c:v>
                </c:pt>
                <c:pt idx="10">
                  <c:v>9.6999999999999993</c:v>
                </c:pt>
                <c:pt idx="11">
                  <c:v>11.2</c:v>
                </c:pt>
              </c:numCache>
            </c:numRef>
          </c:val>
        </c:ser>
        <c:dLbls>
          <c:showLegendKey val="0"/>
          <c:showVal val="0"/>
          <c:showCatName val="0"/>
          <c:showSerName val="0"/>
          <c:showPercent val="0"/>
          <c:showBubbleSize val="0"/>
        </c:dLbls>
        <c:gapWidth val="150"/>
        <c:axId val="209142144"/>
        <c:axId val="209143680"/>
      </c:barChart>
      <c:catAx>
        <c:axId val="209142144"/>
        <c:scaling>
          <c:orientation val="minMax"/>
        </c:scaling>
        <c:delete val="0"/>
        <c:axPos val="b"/>
        <c:numFmt formatCode="General" sourceLinked="1"/>
        <c:majorTickMark val="out"/>
        <c:minorTickMark val="none"/>
        <c:tickLblPos val="nextTo"/>
        <c:crossAx val="209143680"/>
        <c:crosses val="autoZero"/>
        <c:auto val="1"/>
        <c:lblAlgn val="ctr"/>
        <c:lblOffset val="100"/>
        <c:noMultiLvlLbl val="0"/>
      </c:catAx>
      <c:valAx>
        <c:axId val="20914368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09142144"/>
        <c:crosses val="autoZero"/>
        <c:crossBetween val="between"/>
      </c:valAx>
    </c:plotArea>
    <c:legend>
      <c:legendPos val="b"/>
      <c:layout/>
      <c:overlay val="0"/>
    </c:legend>
    <c:plotVisOnly val="1"/>
    <c:dispBlanksAs val="gap"/>
    <c:showDLblsOverMax val="0"/>
  </c:chart>
  <c:spPr>
    <a:ln>
      <a:solidFill>
        <a:srgbClr val="FD9D24"/>
      </a:solidFill>
      <a:prstDash val="solid"/>
    </a:ln>
  </c:sp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Population living in households considering that they suffer from noise, by poverty status, 2010-2023 (Percentage)</a:t>
            </a:r>
            <a:endParaRPr lang="en-US" sz="1200" b="0"/>
          </a:p>
          <a:p>
            <a:pPr>
              <a:defRPr sz="1400">
                <a:latin typeface="Calibri"/>
                <a:ea typeface="Calibri"/>
                <a:cs typeface="Calibri"/>
              </a:defRPr>
            </a:pPr>
            <a:r>
              <a:rPr lang="en-US" sz="1200" b="0"/>
              <a:t>SDG ind 11_20: freq=Annual, hhtyp=Total, incgrp=Below 60% of median equivalised income</a:t>
            </a:r>
          </a:p>
        </c:rich>
      </c:tx>
      <c:layout/>
      <c:overlay val="0"/>
    </c:title>
    <c:autoTitleDeleted val="0"/>
    <c:plotArea>
      <c:layout/>
      <c:barChart>
        <c:barDir val="col"/>
        <c:grouping val="clustered"/>
        <c:varyColors val="0"/>
        <c:ser>
          <c:idx val="0"/>
          <c:order val="0"/>
          <c:tx>
            <c:strRef>
              <c:f>'11_20'!$A$34</c:f>
              <c:strCache>
                <c:ptCount val="1"/>
                <c:pt idx="0">
                  <c:v>European Union - 27 countries (from 2020)</c:v>
                </c:pt>
              </c:strCache>
            </c:strRef>
          </c:tx>
          <c:spPr>
            <a:solidFill>
              <a:srgbClr val="FD9D24"/>
            </a:solidFill>
          </c:spPr>
          <c:invertIfNegative val="0"/>
          <c:cat>
            <c:numRef>
              <c:f>'11_20'!$B$33:$M$33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'11_20'!$B$34:$M$34</c:f>
              <c:numCache>
                <c:formatCode>General</c:formatCode>
                <c:ptCount val="12"/>
                <c:pt idx="0">
                  <c:v>23.2</c:v>
                </c:pt>
                <c:pt idx="1">
                  <c:v>22.5</c:v>
                </c:pt>
                <c:pt idx="2">
                  <c:v>22.1</c:v>
                </c:pt>
                <c:pt idx="3">
                  <c:v>21.8</c:v>
                </c:pt>
                <c:pt idx="4">
                  <c:v>21.5</c:v>
                </c:pt>
                <c:pt idx="5">
                  <c:v>21.6</c:v>
                </c:pt>
                <c:pt idx="6">
                  <c:v>21.1</c:v>
                </c:pt>
                <c:pt idx="7">
                  <c:v>21.1</c:v>
                </c:pt>
                <c:pt idx="8">
                  <c:v>20.6</c:v>
                </c:pt>
                <c:pt idx="9">
                  <c:v>20</c:v>
                </c:pt>
                <c:pt idx="10">
                  <c:v>21.3</c:v>
                </c:pt>
                <c:pt idx="11">
                  <c:v>21.1</c:v>
                </c:pt>
              </c:numCache>
            </c:numRef>
          </c:val>
        </c:ser>
        <c:ser>
          <c:idx val="1"/>
          <c:order val="1"/>
          <c:tx>
            <c:strRef>
              <c:f>'11_20'!$A$35</c:f>
              <c:strCache>
                <c:ptCount val="1"/>
                <c:pt idx="0">
                  <c:v>Denmark</c:v>
                </c:pt>
              </c:strCache>
            </c:strRef>
          </c:tx>
          <c:spPr>
            <a:solidFill>
              <a:srgbClr val="FDB65F"/>
            </a:solidFill>
          </c:spPr>
          <c:invertIfNegative val="0"/>
          <c:cat>
            <c:numRef>
              <c:f>'11_20'!$B$33:$M$33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'11_20'!$B$35:$M$35</c:f>
              <c:numCache>
                <c:formatCode>General</c:formatCode>
                <c:ptCount val="12"/>
                <c:pt idx="0">
                  <c:v>24.8</c:v>
                </c:pt>
                <c:pt idx="1">
                  <c:v>22.9</c:v>
                </c:pt>
                <c:pt idx="2">
                  <c:v>29</c:v>
                </c:pt>
                <c:pt idx="3">
                  <c:v>28.5</c:v>
                </c:pt>
                <c:pt idx="4">
                  <c:v>28.1</c:v>
                </c:pt>
                <c:pt idx="5">
                  <c:v>28.3</c:v>
                </c:pt>
                <c:pt idx="6">
                  <c:v>27.8</c:v>
                </c:pt>
                <c:pt idx="7">
                  <c:v>33.4</c:v>
                </c:pt>
                <c:pt idx="8">
                  <c:v>32.299999999999997</c:v>
                </c:pt>
                <c:pt idx="9">
                  <c:v>29.6</c:v>
                </c:pt>
                <c:pt idx="10">
                  <c:v>27.8</c:v>
                </c:pt>
                <c:pt idx="11">
                  <c:v>22.2</c:v>
                </c:pt>
              </c:numCache>
            </c:numRef>
          </c:val>
        </c:ser>
        <c:ser>
          <c:idx val="2"/>
          <c:order val="2"/>
          <c:tx>
            <c:strRef>
              <c:f>'11_20'!$A$36</c:f>
              <c:strCache>
                <c:ptCount val="1"/>
                <c:pt idx="0">
                  <c:v>Croatia</c:v>
                </c:pt>
              </c:strCache>
            </c:strRef>
          </c:tx>
          <c:spPr>
            <a:solidFill>
              <a:srgbClr val="FECA8A"/>
            </a:solidFill>
          </c:spPr>
          <c:invertIfNegative val="0"/>
          <c:cat>
            <c:numRef>
              <c:f>'11_20'!$B$33:$M$33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'11_20'!$B$36:$M$36</c:f>
              <c:numCache>
                <c:formatCode>General</c:formatCode>
                <c:ptCount val="12"/>
                <c:pt idx="0">
                  <c:v>11.8</c:v>
                </c:pt>
                <c:pt idx="1">
                  <c:v>10.8</c:v>
                </c:pt>
                <c:pt idx="2">
                  <c:v>9.5</c:v>
                </c:pt>
                <c:pt idx="3">
                  <c:v>8.9</c:v>
                </c:pt>
                <c:pt idx="4">
                  <c:v>5.9</c:v>
                </c:pt>
                <c:pt idx="5">
                  <c:v>6.5</c:v>
                </c:pt>
                <c:pt idx="6">
                  <c:v>7.4</c:v>
                </c:pt>
                <c:pt idx="7">
                  <c:v>7.2</c:v>
                </c:pt>
                <c:pt idx="8">
                  <c:v>6.8</c:v>
                </c:pt>
                <c:pt idx="9">
                  <c:v>6.8</c:v>
                </c:pt>
                <c:pt idx="10">
                  <c:v>6.5</c:v>
                </c:pt>
                <c:pt idx="11">
                  <c:v>6.1</c:v>
                </c:pt>
              </c:numCache>
            </c:numRef>
          </c:val>
        </c:ser>
        <c:ser>
          <c:idx val="3"/>
          <c:order val="3"/>
          <c:tx>
            <c:strRef>
              <c:f>'11_20'!$A$37</c:f>
              <c:strCache>
                <c:ptCount val="1"/>
                <c:pt idx="0">
                  <c:v>Serbia</c:v>
                </c:pt>
              </c:strCache>
            </c:strRef>
          </c:tx>
          <c:spPr>
            <a:solidFill>
              <a:srgbClr val="F48702"/>
            </a:solidFill>
          </c:spPr>
          <c:invertIfNegative val="0"/>
          <c:cat>
            <c:numRef>
              <c:f>'11_20'!$B$33:$M$33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'11_20'!$B$37:$M$37</c:f>
              <c:numCache>
                <c:formatCode>General</c:formatCode>
                <c:ptCount val="12"/>
                <c:pt idx="0">
                  <c:v>0</c:v>
                </c:pt>
                <c:pt idx="1">
                  <c:v>0</c:v>
                </c:pt>
                <c:pt idx="2">
                  <c:v>0</c:v>
                </c:pt>
                <c:pt idx="3">
                  <c:v>11.3</c:v>
                </c:pt>
                <c:pt idx="4">
                  <c:v>8.9</c:v>
                </c:pt>
                <c:pt idx="5">
                  <c:v>10.199999999999999</c:v>
                </c:pt>
                <c:pt idx="6">
                  <c:v>10.9</c:v>
                </c:pt>
                <c:pt idx="7">
                  <c:v>8.9</c:v>
                </c:pt>
                <c:pt idx="8">
                  <c:v>11.9</c:v>
                </c:pt>
                <c:pt idx="9">
                  <c:v>8.6999999999999993</c:v>
                </c:pt>
                <c:pt idx="10">
                  <c:v>7.4</c:v>
                </c:pt>
                <c:pt idx="11">
                  <c:v>9.6999999999999993</c:v>
                </c:pt>
              </c:numCache>
            </c:numRef>
          </c:val>
        </c:ser>
        <c:dLbls>
          <c:showLegendKey val="0"/>
          <c:showVal val="0"/>
          <c:showCatName val="0"/>
          <c:showSerName val="0"/>
          <c:showPercent val="0"/>
          <c:showBubbleSize val="0"/>
        </c:dLbls>
        <c:gapWidth val="150"/>
        <c:axId val="210771968"/>
        <c:axId val="210773504"/>
      </c:barChart>
      <c:catAx>
        <c:axId val="210771968"/>
        <c:scaling>
          <c:orientation val="minMax"/>
        </c:scaling>
        <c:delete val="0"/>
        <c:axPos val="b"/>
        <c:numFmt formatCode="General" sourceLinked="1"/>
        <c:majorTickMark val="out"/>
        <c:minorTickMark val="none"/>
        <c:tickLblPos val="nextTo"/>
        <c:crossAx val="210773504"/>
        <c:crosses val="autoZero"/>
        <c:auto val="1"/>
        <c:lblAlgn val="ctr"/>
        <c:lblOffset val="100"/>
        <c:noMultiLvlLbl val="0"/>
      </c:catAx>
      <c:valAx>
        <c:axId val="21077350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0771968"/>
        <c:crosses val="autoZero"/>
        <c:crossBetween val="between"/>
      </c:valAx>
    </c:plotArea>
    <c:legend>
      <c:legendPos val="b"/>
      <c:layout/>
      <c:overlay val="0"/>
    </c:legend>
    <c:plotVisOnly val="1"/>
    <c:dispBlanksAs val="gap"/>
    <c:showDLblsOverMax val="0"/>
  </c:chart>
  <c:spPr>
    <a:ln>
      <a:solidFill>
        <a:srgbClr val="FD9D24"/>
      </a:solidFill>
      <a:prstDash val="soli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Housing cost overburden rate by poverty status, 2010-2023 (Percentage)</a:t>
            </a:r>
            <a:endParaRPr lang="en-US" sz="1200" b="0"/>
          </a:p>
          <a:p>
            <a:pPr>
              <a:defRPr sz="1400">
                <a:latin typeface="Calibri"/>
                <a:ea typeface="Calibri"/>
                <a:cs typeface="Calibri"/>
              </a:defRPr>
            </a:pPr>
            <a:r>
              <a:rPr lang="en-US" sz="1200" b="0"/>
              <a:t>SDG ind 01_50: freq=Annual, sex=Total, incgrp=Total, age=Total</a:t>
            </a:r>
          </a:p>
        </c:rich>
      </c:tx>
      <c:layout/>
      <c:overlay val="0"/>
    </c:title>
    <c:autoTitleDeleted val="0"/>
    <c:plotArea>
      <c:layout/>
      <c:barChart>
        <c:barDir val="col"/>
        <c:grouping val="clustered"/>
        <c:varyColors val="0"/>
        <c:ser>
          <c:idx val="0"/>
          <c:order val="0"/>
          <c:tx>
            <c:strRef>
              <c:f>'01_50'!$A$23</c:f>
              <c:strCache>
                <c:ptCount val="1"/>
                <c:pt idx="0">
                  <c:v>European Union - 27 countries (from 2020)</c:v>
                </c:pt>
              </c:strCache>
            </c:strRef>
          </c:tx>
          <c:spPr>
            <a:solidFill>
              <a:srgbClr val="E5243B"/>
            </a:solidFill>
          </c:spPr>
          <c:invertIfNegative val="0"/>
          <c:cat>
            <c:numRef>
              <c:f>'01_50'!$B$22:$O$22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'01_50'!$B$23:$O$23</c:f>
              <c:numCache>
                <c:formatCode>General</c:formatCode>
                <c:ptCount val="14"/>
                <c:pt idx="0">
                  <c:v>10</c:v>
                </c:pt>
                <c:pt idx="1">
                  <c:v>10.6</c:v>
                </c:pt>
                <c:pt idx="2">
                  <c:v>11.5</c:v>
                </c:pt>
                <c:pt idx="3">
                  <c:v>11.6</c:v>
                </c:pt>
                <c:pt idx="4">
                  <c:v>11.5</c:v>
                </c:pt>
                <c:pt idx="5">
                  <c:v>11.2</c:v>
                </c:pt>
                <c:pt idx="6">
                  <c:v>10.9</c:v>
                </c:pt>
                <c:pt idx="7">
                  <c:v>10.1</c:v>
                </c:pt>
                <c:pt idx="8">
                  <c:v>9.6</c:v>
                </c:pt>
                <c:pt idx="9">
                  <c:v>9.4</c:v>
                </c:pt>
                <c:pt idx="10">
                  <c:v>7.8</c:v>
                </c:pt>
                <c:pt idx="11">
                  <c:v>8.6999999999999993</c:v>
                </c:pt>
                <c:pt idx="12">
                  <c:v>8.6999999999999993</c:v>
                </c:pt>
                <c:pt idx="13">
                  <c:v>8.8000000000000007</c:v>
                </c:pt>
              </c:numCache>
            </c:numRef>
          </c:val>
        </c:ser>
        <c:ser>
          <c:idx val="1"/>
          <c:order val="1"/>
          <c:tx>
            <c:strRef>
              <c:f>'01_50'!$A$24</c:f>
              <c:strCache>
                <c:ptCount val="1"/>
                <c:pt idx="0">
                  <c:v>Denmark</c:v>
                </c:pt>
              </c:strCache>
            </c:strRef>
          </c:tx>
          <c:spPr>
            <a:solidFill>
              <a:srgbClr val="E94357"/>
            </a:solidFill>
          </c:spPr>
          <c:invertIfNegative val="0"/>
          <c:cat>
            <c:numRef>
              <c:f>'01_50'!$B$22:$O$22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'01_50'!$B$24:$O$24</c:f>
              <c:numCache>
                <c:formatCode>General</c:formatCode>
                <c:ptCount val="14"/>
                <c:pt idx="0">
                  <c:v>21.9</c:v>
                </c:pt>
                <c:pt idx="1">
                  <c:v>18.5</c:v>
                </c:pt>
                <c:pt idx="2">
                  <c:v>16.7</c:v>
                </c:pt>
                <c:pt idx="3">
                  <c:v>17.899999999999999</c:v>
                </c:pt>
                <c:pt idx="4">
                  <c:v>15.6</c:v>
                </c:pt>
                <c:pt idx="5">
                  <c:v>15.1</c:v>
                </c:pt>
                <c:pt idx="6">
                  <c:v>15.1</c:v>
                </c:pt>
                <c:pt idx="7">
                  <c:v>15.7</c:v>
                </c:pt>
                <c:pt idx="8">
                  <c:v>14.7</c:v>
                </c:pt>
                <c:pt idx="9">
                  <c:v>15.6</c:v>
                </c:pt>
                <c:pt idx="10">
                  <c:v>14.1</c:v>
                </c:pt>
                <c:pt idx="11">
                  <c:v>15.5</c:v>
                </c:pt>
                <c:pt idx="12">
                  <c:v>14.7</c:v>
                </c:pt>
                <c:pt idx="13">
                  <c:v>15.4</c:v>
                </c:pt>
              </c:numCache>
            </c:numRef>
          </c:val>
        </c:ser>
        <c:ser>
          <c:idx val="2"/>
          <c:order val="2"/>
          <c:tx>
            <c:strRef>
              <c:f>'01_50'!$A$25</c:f>
              <c:strCache>
                <c:ptCount val="1"/>
                <c:pt idx="0">
                  <c:v>Croatia</c:v>
                </c:pt>
              </c:strCache>
            </c:strRef>
          </c:tx>
          <c:spPr>
            <a:solidFill>
              <a:srgbClr val="EC5E6F"/>
            </a:solidFill>
          </c:spPr>
          <c:invertIfNegative val="0"/>
          <c:cat>
            <c:numRef>
              <c:f>'01_50'!$B$22:$O$22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'01_50'!$B$25:$O$25</c:f>
              <c:numCache>
                <c:formatCode>General</c:formatCode>
                <c:ptCount val="14"/>
                <c:pt idx="0">
                  <c:v>14.1</c:v>
                </c:pt>
                <c:pt idx="1">
                  <c:v>8</c:v>
                </c:pt>
                <c:pt idx="2">
                  <c:v>6.8</c:v>
                </c:pt>
                <c:pt idx="3">
                  <c:v>8.4</c:v>
                </c:pt>
                <c:pt idx="4">
                  <c:v>7.5</c:v>
                </c:pt>
                <c:pt idx="5">
                  <c:v>7.2</c:v>
                </c:pt>
                <c:pt idx="6">
                  <c:v>6.4</c:v>
                </c:pt>
                <c:pt idx="7">
                  <c:v>5.8</c:v>
                </c:pt>
                <c:pt idx="8">
                  <c:v>5.0999999999999996</c:v>
                </c:pt>
                <c:pt idx="9">
                  <c:v>4.7</c:v>
                </c:pt>
                <c:pt idx="10">
                  <c:v>4.2</c:v>
                </c:pt>
                <c:pt idx="11">
                  <c:v>4.5</c:v>
                </c:pt>
                <c:pt idx="12">
                  <c:v>3.8</c:v>
                </c:pt>
                <c:pt idx="13">
                  <c:v>4</c:v>
                </c:pt>
              </c:numCache>
            </c:numRef>
          </c:val>
        </c:ser>
        <c:ser>
          <c:idx val="3"/>
          <c:order val="3"/>
          <c:tx>
            <c:strRef>
              <c:f>'01_50'!$A$26</c:f>
              <c:strCache>
                <c:ptCount val="1"/>
                <c:pt idx="0">
                  <c:v>Serbia</c:v>
                </c:pt>
              </c:strCache>
            </c:strRef>
          </c:tx>
          <c:spPr>
            <a:solidFill>
              <a:srgbClr val="EF7987"/>
            </a:solidFill>
          </c:spPr>
          <c:invertIfNegative val="0"/>
          <c:cat>
            <c:numRef>
              <c:f>'01_50'!$B$22:$O$22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'01_50'!$B$26:$O$26</c:f>
              <c:numCache>
                <c:formatCode>General</c:formatCode>
                <c:ptCount val="14"/>
                <c:pt idx="0">
                  <c:v>0</c:v>
                </c:pt>
                <c:pt idx="1">
                  <c:v>0</c:v>
                </c:pt>
                <c:pt idx="2">
                  <c:v>0</c:v>
                </c:pt>
                <c:pt idx="3">
                  <c:v>28</c:v>
                </c:pt>
                <c:pt idx="4">
                  <c:v>31.7</c:v>
                </c:pt>
                <c:pt idx="5">
                  <c:v>33.700000000000003</c:v>
                </c:pt>
                <c:pt idx="6">
                  <c:v>31</c:v>
                </c:pt>
                <c:pt idx="7">
                  <c:v>33.6</c:v>
                </c:pt>
                <c:pt idx="8">
                  <c:v>31.3</c:v>
                </c:pt>
                <c:pt idx="9">
                  <c:v>22.7</c:v>
                </c:pt>
                <c:pt idx="10">
                  <c:v>19.5</c:v>
                </c:pt>
                <c:pt idx="11">
                  <c:v>16.600000000000001</c:v>
                </c:pt>
                <c:pt idx="12">
                  <c:v>14.8</c:v>
                </c:pt>
                <c:pt idx="13">
                  <c:v>15.4</c:v>
                </c:pt>
              </c:numCache>
            </c:numRef>
          </c:val>
        </c:ser>
        <c:dLbls>
          <c:showLegendKey val="0"/>
          <c:showVal val="0"/>
          <c:showCatName val="0"/>
          <c:showSerName val="0"/>
          <c:showPercent val="0"/>
          <c:showBubbleSize val="0"/>
        </c:dLbls>
        <c:gapWidth val="150"/>
        <c:axId val="125717888"/>
        <c:axId val="125722624"/>
      </c:barChart>
      <c:catAx>
        <c:axId val="125717888"/>
        <c:scaling>
          <c:orientation val="minMax"/>
        </c:scaling>
        <c:delete val="0"/>
        <c:axPos val="b"/>
        <c:numFmt formatCode="General" sourceLinked="1"/>
        <c:majorTickMark val="out"/>
        <c:minorTickMark val="none"/>
        <c:tickLblPos val="nextTo"/>
        <c:crossAx val="125722624"/>
        <c:crosses val="autoZero"/>
        <c:auto val="1"/>
        <c:lblAlgn val="ctr"/>
        <c:lblOffset val="100"/>
        <c:noMultiLvlLbl val="0"/>
      </c:catAx>
      <c:valAx>
        <c:axId val="12572262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25717888"/>
        <c:crosses val="autoZero"/>
        <c:crossBetween val="between"/>
      </c:valAx>
    </c:plotArea>
    <c:legend>
      <c:legendPos val="b"/>
      <c:layout/>
      <c:overlay val="0"/>
    </c:legend>
    <c:plotVisOnly val="1"/>
    <c:dispBlanksAs val="gap"/>
    <c:showDLblsOverMax val="0"/>
  </c:chart>
  <c:spPr>
    <a:ln>
      <a:solidFill>
        <a:srgbClr val="E5243B"/>
      </a:solidFill>
      <a:prstDash val="solid"/>
    </a:ln>
  </c:sp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Population living in households considering that they suffer from noise, by poverty status, 2010-2023 (Percentage)</a:t>
            </a:r>
            <a:endParaRPr sz="1200" b="0"/>
          </a:p>
          <a:p>
            <a:pPr>
              <a:defRPr sz="1400">
                <a:latin typeface="Calibri"/>
                <a:ea typeface="Calibri"/>
                <a:cs typeface="Calibri"/>
              </a:defRPr>
            </a:pPr>
            <a:r>
              <a:rPr sz="1200" b="0"/>
              <a:t>SDG ind 11_20: freq=Annual, hhtyp=Total, incgrp=Above 60% of median equivalised income</a:t>
            </a:r>
          </a:p>
        </c:rich>
      </c:tx>
      <c:overlay val="0"/>
    </c:title>
    <c:autoTitleDeleted val="0"/>
    <c:plotArea>
      <c:layout/>
      <c:barChart>
        <c:barDir val="col"/>
        <c:grouping val="clustered"/>
        <c:varyColors val="0"/>
        <c:ser>
          <c:idx val="0"/>
          <c:order val="0"/>
          <c:tx>
            <c:strRef>
              <c:f>'11_20'!$A$45</c:f>
              <c:strCache>
                <c:ptCount val="1"/>
                <c:pt idx="0">
                  <c:v>European Union - 27 countries (from 2020)</c:v>
                </c:pt>
              </c:strCache>
            </c:strRef>
          </c:tx>
          <c:spPr>
            <a:solidFill>
              <a:srgbClr val="FD9D24"/>
            </a:solidFill>
          </c:spPr>
          <c:invertIfNegative val="0"/>
          <c:cat>
            <c:numRef>
              <c:f>'11_20'!$B$44:$M$44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'11_20'!$B$45:$M$45</c:f>
              <c:numCache>
                <c:formatCode>General</c:formatCode>
                <c:ptCount val="12"/>
                <c:pt idx="0">
                  <c:v>20</c:v>
                </c:pt>
                <c:pt idx="1">
                  <c:v>19.2</c:v>
                </c:pt>
                <c:pt idx="2">
                  <c:v>18.3</c:v>
                </c:pt>
                <c:pt idx="3">
                  <c:v>18.5</c:v>
                </c:pt>
                <c:pt idx="4">
                  <c:v>17.899999999999999</c:v>
                </c:pt>
                <c:pt idx="5">
                  <c:v>17.600000000000001</c:v>
                </c:pt>
                <c:pt idx="6">
                  <c:v>17.5</c:v>
                </c:pt>
                <c:pt idx="7">
                  <c:v>16.7</c:v>
                </c:pt>
                <c:pt idx="8">
                  <c:v>17.7</c:v>
                </c:pt>
                <c:pt idx="9">
                  <c:v>16.8</c:v>
                </c:pt>
                <c:pt idx="10">
                  <c:v>16.899999999999999</c:v>
                </c:pt>
                <c:pt idx="11">
                  <c:v>17.600000000000001</c:v>
                </c:pt>
              </c:numCache>
            </c:numRef>
          </c:val>
        </c:ser>
        <c:ser>
          <c:idx val="1"/>
          <c:order val="1"/>
          <c:tx>
            <c:strRef>
              <c:f>'11_20'!$A$46</c:f>
              <c:strCache>
                <c:ptCount val="1"/>
                <c:pt idx="0">
                  <c:v>Denmark</c:v>
                </c:pt>
              </c:strCache>
            </c:strRef>
          </c:tx>
          <c:spPr>
            <a:solidFill>
              <a:srgbClr val="FDB65F"/>
            </a:solidFill>
          </c:spPr>
          <c:invertIfNegative val="0"/>
          <c:cat>
            <c:numRef>
              <c:f>'11_20'!$B$44:$M$44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'11_20'!$B$46:$M$46</c:f>
              <c:numCache>
                <c:formatCode>General</c:formatCode>
                <c:ptCount val="12"/>
                <c:pt idx="0">
                  <c:v>17.7</c:v>
                </c:pt>
                <c:pt idx="1">
                  <c:v>18.100000000000001</c:v>
                </c:pt>
                <c:pt idx="2">
                  <c:v>15.5</c:v>
                </c:pt>
                <c:pt idx="3">
                  <c:v>13.9</c:v>
                </c:pt>
                <c:pt idx="4">
                  <c:v>14.8</c:v>
                </c:pt>
                <c:pt idx="5">
                  <c:v>14.8</c:v>
                </c:pt>
                <c:pt idx="6">
                  <c:v>17</c:v>
                </c:pt>
                <c:pt idx="7">
                  <c:v>16.7</c:v>
                </c:pt>
                <c:pt idx="8">
                  <c:v>16.100000000000001</c:v>
                </c:pt>
                <c:pt idx="9">
                  <c:v>18.7</c:v>
                </c:pt>
                <c:pt idx="10">
                  <c:v>16.8</c:v>
                </c:pt>
                <c:pt idx="11">
                  <c:v>14.7</c:v>
                </c:pt>
              </c:numCache>
            </c:numRef>
          </c:val>
        </c:ser>
        <c:ser>
          <c:idx val="2"/>
          <c:order val="2"/>
          <c:tx>
            <c:strRef>
              <c:f>'11_20'!$A$47</c:f>
              <c:strCache>
                <c:ptCount val="1"/>
                <c:pt idx="0">
                  <c:v>Croatia</c:v>
                </c:pt>
              </c:strCache>
            </c:strRef>
          </c:tx>
          <c:spPr>
            <a:solidFill>
              <a:srgbClr val="FECA8A"/>
            </a:solidFill>
          </c:spPr>
          <c:invertIfNegative val="0"/>
          <c:cat>
            <c:numRef>
              <c:f>'11_20'!$B$44:$M$44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'11_20'!$B$47:$M$47</c:f>
              <c:numCache>
                <c:formatCode>General</c:formatCode>
                <c:ptCount val="12"/>
                <c:pt idx="0">
                  <c:v>12.3</c:v>
                </c:pt>
                <c:pt idx="1">
                  <c:v>11.1</c:v>
                </c:pt>
                <c:pt idx="2">
                  <c:v>10.199999999999999</c:v>
                </c:pt>
                <c:pt idx="3">
                  <c:v>10.3</c:v>
                </c:pt>
                <c:pt idx="4">
                  <c:v>9.6</c:v>
                </c:pt>
                <c:pt idx="5">
                  <c:v>8.8000000000000007</c:v>
                </c:pt>
                <c:pt idx="6">
                  <c:v>8.8000000000000007</c:v>
                </c:pt>
                <c:pt idx="7">
                  <c:v>8.9</c:v>
                </c:pt>
                <c:pt idx="8">
                  <c:v>8.3000000000000007</c:v>
                </c:pt>
                <c:pt idx="9">
                  <c:v>8.5</c:v>
                </c:pt>
                <c:pt idx="10">
                  <c:v>8.4</c:v>
                </c:pt>
                <c:pt idx="11">
                  <c:v>6.8</c:v>
                </c:pt>
              </c:numCache>
            </c:numRef>
          </c:val>
        </c:ser>
        <c:ser>
          <c:idx val="3"/>
          <c:order val="3"/>
          <c:tx>
            <c:strRef>
              <c:f>'11_20'!$A$48</c:f>
              <c:strCache>
                <c:ptCount val="1"/>
                <c:pt idx="0">
                  <c:v>Serbia</c:v>
                </c:pt>
              </c:strCache>
            </c:strRef>
          </c:tx>
          <c:spPr>
            <a:solidFill>
              <a:srgbClr val="F48702"/>
            </a:solidFill>
          </c:spPr>
          <c:invertIfNegative val="0"/>
          <c:cat>
            <c:numRef>
              <c:f>'11_20'!$B$44:$M$44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'11_20'!$B$48:$M$48</c:f>
              <c:numCache>
                <c:formatCode>General</c:formatCode>
                <c:ptCount val="12"/>
                <c:pt idx="0">
                  <c:v>0</c:v>
                </c:pt>
                <c:pt idx="1">
                  <c:v>0</c:v>
                </c:pt>
                <c:pt idx="2">
                  <c:v>0</c:v>
                </c:pt>
                <c:pt idx="3">
                  <c:v>13.1</c:v>
                </c:pt>
                <c:pt idx="4">
                  <c:v>13.6</c:v>
                </c:pt>
                <c:pt idx="5">
                  <c:v>14.1</c:v>
                </c:pt>
                <c:pt idx="6">
                  <c:v>12.6</c:v>
                </c:pt>
                <c:pt idx="7">
                  <c:v>10.5</c:v>
                </c:pt>
                <c:pt idx="8">
                  <c:v>11.6</c:v>
                </c:pt>
                <c:pt idx="9">
                  <c:v>11.9</c:v>
                </c:pt>
                <c:pt idx="10">
                  <c:v>10.3</c:v>
                </c:pt>
                <c:pt idx="11">
                  <c:v>11.6</c:v>
                </c:pt>
              </c:numCache>
            </c:numRef>
          </c:val>
        </c:ser>
        <c:dLbls>
          <c:showLegendKey val="0"/>
          <c:showVal val="0"/>
          <c:showCatName val="0"/>
          <c:showSerName val="0"/>
          <c:showPercent val="0"/>
          <c:showBubbleSize val="0"/>
        </c:dLbls>
        <c:gapWidth val="150"/>
        <c:axId val="211388288"/>
        <c:axId val="211389824"/>
      </c:barChart>
      <c:catAx>
        <c:axId val="211388288"/>
        <c:scaling>
          <c:orientation val="minMax"/>
        </c:scaling>
        <c:delete val="0"/>
        <c:axPos val="b"/>
        <c:numFmt formatCode="General" sourceLinked="1"/>
        <c:majorTickMark val="out"/>
        <c:minorTickMark val="none"/>
        <c:tickLblPos val="nextTo"/>
        <c:crossAx val="211389824"/>
        <c:crosses val="autoZero"/>
        <c:auto val="1"/>
        <c:lblAlgn val="ctr"/>
        <c:lblOffset val="100"/>
        <c:noMultiLvlLbl val="0"/>
      </c:catAx>
      <c:valAx>
        <c:axId val="21138982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1388288"/>
        <c:crosses val="autoZero"/>
        <c:crossBetween val="between"/>
      </c:valAx>
    </c:plotArea>
    <c:legend>
      <c:legendPos val="b"/>
      <c:overlay val="0"/>
    </c:legend>
    <c:plotVisOnly val="1"/>
    <c:dispBlanksAs val="gap"/>
    <c:showDLblsOverMax val="0"/>
  </c:chart>
  <c:spPr>
    <a:ln>
      <a:solidFill>
        <a:srgbClr val="FD9D24"/>
      </a:solidFill>
      <a:prstDash val="solid"/>
    </a:ln>
  </c:sp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Soil sealing index, 2012-2018 (Index, 2006=100)</a:t>
            </a:r>
            <a:endParaRPr lang="en-US" sz="1200" b="0"/>
          </a:p>
          <a:p>
            <a:pPr>
              <a:defRPr sz="1400">
                <a:latin typeface="Calibri"/>
                <a:ea typeface="Calibri"/>
                <a:cs typeface="Calibri"/>
              </a:defRPr>
            </a:pPr>
            <a:r>
              <a:rPr lang="en-US" sz="1200" b="0"/>
              <a:t>SDG ind 11_32: freq=Annual</a:t>
            </a:r>
          </a:p>
        </c:rich>
      </c:tx>
      <c:layout/>
      <c:overlay val="0"/>
    </c:title>
    <c:autoTitleDeleted val="0"/>
    <c:plotArea>
      <c:layout/>
      <c:barChart>
        <c:barDir val="col"/>
        <c:grouping val="clustered"/>
        <c:varyColors val="0"/>
        <c:ser>
          <c:idx val="0"/>
          <c:order val="0"/>
          <c:tx>
            <c:strRef>
              <c:f>'11_32'!$B$22</c:f>
              <c:strCache>
                <c:ptCount val="1"/>
                <c:pt idx="0">
                  <c:v>2012</c:v>
                </c:pt>
              </c:strCache>
            </c:strRef>
          </c:tx>
          <c:spPr>
            <a:solidFill>
              <a:srgbClr val="FD9D24"/>
            </a:solidFill>
          </c:spPr>
          <c:invertIfNegative val="0"/>
          <c:cat>
            <c:strRef>
              <c:f>'11_32'!$A$23:$A$26</c:f>
              <c:strCache>
                <c:ptCount val="4"/>
                <c:pt idx="0">
                  <c:v>European Union - 27 countries (from 2020)</c:v>
                </c:pt>
                <c:pt idx="1">
                  <c:v>Denmark</c:v>
                </c:pt>
                <c:pt idx="2">
                  <c:v>Croatia</c:v>
                </c:pt>
                <c:pt idx="3">
                  <c:v>Serbia</c:v>
                </c:pt>
              </c:strCache>
            </c:strRef>
          </c:cat>
          <c:val>
            <c:numRef>
              <c:f>'11_32'!$B$23:$B$26</c:f>
              <c:numCache>
                <c:formatCode>General</c:formatCode>
                <c:ptCount val="4"/>
                <c:pt idx="0">
                  <c:v>102.1</c:v>
                </c:pt>
                <c:pt idx="1">
                  <c:v>101.5</c:v>
                </c:pt>
                <c:pt idx="2">
                  <c:v>101.4</c:v>
                </c:pt>
                <c:pt idx="3">
                  <c:v>101</c:v>
                </c:pt>
              </c:numCache>
            </c:numRef>
          </c:val>
        </c:ser>
        <c:ser>
          <c:idx val="1"/>
          <c:order val="1"/>
          <c:tx>
            <c:strRef>
              <c:f>'11_32'!$C$22</c:f>
              <c:strCache>
                <c:ptCount val="1"/>
                <c:pt idx="0">
                  <c:v>2015</c:v>
                </c:pt>
              </c:strCache>
            </c:strRef>
          </c:tx>
          <c:spPr>
            <a:solidFill>
              <a:srgbClr val="FDB65F"/>
            </a:solidFill>
          </c:spPr>
          <c:invertIfNegative val="0"/>
          <c:cat>
            <c:strRef>
              <c:f>'11_32'!$A$23:$A$26</c:f>
              <c:strCache>
                <c:ptCount val="4"/>
                <c:pt idx="0">
                  <c:v>European Union - 27 countries (from 2020)</c:v>
                </c:pt>
                <c:pt idx="1">
                  <c:v>Denmark</c:v>
                </c:pt>
                <c:pt idx="2">
                  <c:v>Croatia</c:v>
                </c:pt>
                <c:pt idx="3">
                  <c:v>Serbia</c:v>
                </c:pt>
              </c:strCache>
            </c:strRef>
          </c:cat>
          <c:val>
            <c:numRef>
              <c:f>'11_32'!$C$23:$C$26</c:f>
              <c:numCache>
                <c:formatCode>General</c:formatCode>
                <c:ptCount val="4"/>
                <c:pt idx="0">
                  <c:v>102.6</c:v>
                </c:pt>
                <c:pt idx="1">
                  <c:v>101.8</c:v>
                </c:pt>
                <c:pt idx="2">
                  <c:v>101.9</c:v>
                </c:pt>
                <c:pt idx="3">
                  <c:v>101.7</c:v>
                </c:pt>
              </c:numCache>
            </c:numRef>
          </c:val>
        </c:ser>
        <c:ser>
          <c:idx val="2"/>
          <c:order val="2"/>
          <c:tx>
            <c:strRef>
              <c:f>'11_32'!$D$22</c:f>
              <c:strCache>
                <c:ptCount val="1"/>
                <c:pt idx="0">
                  <c:v>2018</c:v>
                </c:pt>
              </c:strCache>
            </c:strRef>
          </c:tx>
          <c:spPr>
            <a:solidFill>
              <a:srgbClr val="FECA8A"/>
            </a:solidFill>
          </c:spPr>
          <c:invertIfNegative val="0"/>
          <c:cat>
            <c:strRef>
              <c:f>'11_32'!$A$23:$A$26</c:f>
              <c:strCache>
                <c:ptCount val="4"/>
                <c:pt idx="0">
                  <c:v>European Union - 27 countries (from 2020)</c:v>
                </c:pt>
                <c:pt idx="1">
                  <c:v>Denmark</c:v>
                </c:pt>
                <c:pt idx="2">
                  <c:v>Croatia</c:v>
                </c:pt>
                <c:pt idx="3">
                  <c:v>Serbia</c:v>
                </c:pt>
              </c:strCache>
            </c:strRef>
          </c:cat>
          <c:val>
            <c:numRef>
              <c:f>'11_32'!$D$23:$D$26</c:f>
              <c:numCache>
                <c:formatCode>General</c:formatCode>
                <c:ptCount val="4"/>
                <c:pt idx="0">
                  <c:v>103.4</c:v>
                </c:pt>
                <c:pt idx="1">
                  <c:v>103</c:v>
                </c:pt>
                <c:pt idx="2">
                  <c:v>103.1</c:v>
                </c:pt>
                <c:pt idx="3">
                  <c:v>102.4</c:v>
                </c:pt>
              </c:numCache>
            </c:numRef>
          </c:val>
        </c:ser>
        <c:dLbls>
          <c:showLegendKey val="0"/>
          <c:showVal val="0"/>
          <c:showCatName val="0"/>
          <c:showSerName val="0"/>
          <c:showPercent val="0"/>
          <c:showBubbleSize val="0"/>
        </c:dLbls>
        <c:gapWidth val="150"/>
        <c:axId val="211640320"/>
        <c:axId val="211641856"/>
      </c:barChart>
      <c:catAx>
        <c:axId val="211640320"/>
        <c:scaling>
          <c:orientation val="minMax"/>
        </c:scaling>
        <c:delete val="0"/>
        <c:axPos val="b"/>
        <c:majorTickMark val="out"/>
        <c:minorTickMark val="none"/>
        <c:tickLblPos val="nextTo"/>
        <c:crossAx val="211641856"/>
        <c:crosses val="autoZero"/>
        <c:auto val="1"/>
        <c:lblAlgn val="ctr"/>
        <c:lblOffset val="100"/>
        <c:noMultiLvlLbl val="0"/>
      </c:catAx>
      <c:valAx>
        <c:axId val="21164185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1640320"/>
        <c:crosses val="autoZero"/>
        <c:crossBetween val="between"/>
      </c:valAx>
    </c:plotArea>
    <c:legend>
      <c:legendPos val="b"/>
      <c:layout/>
      <c:overlay val="0"/>
    </c:legend>
    <c:plotVisOnly val="1"/>
    <c:dispBlanksAs val="gap"/>
    <c:showDLblsOverMax val="0"/>
  </c:chart>
  <c:spPr>
    <a:ln>
      <a:solidFill>
        <a:srgbClr val="FD9D24"/>
      </a:solidFill>
      <a:prstDash val="solid"/>
    </a:ln>
  </c:sp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Soil sealing index, 2012-2018 (Percentage)</a:t>
            </a:r>
            <a:endParaRPr lang="en-US" sz="1200" b="0"/>
          </a:p>
          <a:p>
            <a:pPr>
              <a:defRPr sz="1400">
                <a:latin typeface="Calibri"/>
                <a:ea typeface="Calibri"/>
                <a:cs typeface="Calibri"/>
              </a:defRPr>
            </a:pPr>
            <a:r>
              <a:rPr lang="en-US" sz="1200" b="0"/>
              <a:t>SDG ind 11_32: freq=Annual</a:t>
            </a:r>
          </a:p>
        </c:rich>
      </c:tx>
      <c:layout/>
      <c:overlay val="0"/>
    </c:title>
    <c:autoTitleDeleted val="0"/>
    <c:plotArea>
      <c:layout/>
      <c:barChart>
        <c:barDir val="col"/>
        <c:grouping val="clustered"/>
        <c:varyColors val="0"/>
        <c:ser>
          <c:idx val="0"/>
          <c:order val="0"/>
          <c:tx>
            <c:strRef>
              <c:f>'11_32'!$B$33</c:f>
              <c:strCache>
                <c:ptCount val="1"/>
                <c:pt idx="0">
                  <c:v>2012</c:v>
                </c:pt>
              </c:strCache>
            </c:strRef>
          </c:tx>
          <c:spPr>
            <a:solidFill>
              <a:srgbClr val="FD9D24"/>
            </a:solidFill>
          </c:spPr>
          <c:invertIfNegative val="0"/>
          <c:cat>
            <c:strRef>
              <c:f>'11_32'!$A$34:$A$37</c:f>
              <c:strCache>
                <c:ptCount val="4"/>
                <c:pt idx="0">
                  <c:v>European Union - 27 countries (from 2020)</c:v>
                </c:pt>
                <c:pt idx="1">
                  <c:v>Denmark</c:v>
                </c:pt>
                <c:pt idx="2">
                  <c:v>Croatia</c:v>
                </c:pt>
                <c:pt idx="3">
                  <c:v>Serbia</c:v>
                </c:pt>
              </c:strCache>
            </c:strRef>
          </c:cat>
          <c:val>
            <c:numRef>
              <c:f>'11_32'!$B$34:$B$37</c:f>
              <c:numCache>
                <c:formatCode>General</c:formatCode>
                <c:ptCount val="4"/>
                <c:pt idx="0">
                  <c:v>2.66</c:v>
                </c:pt>
                <c:pt idx="1">
                  <c:v>4.4400000000000004</c:v>
                </c:pt>
                <c:pt idx="2">
                  <c:v>1.78</c:v>
                </c:pt>
                <c:pt idx="3">
                  <c:v>1.88</c:v>
                </c:pt>
              </c:numCache>
            </c:numRef>
          </c:val>
        </c:ser>
        <c:ser>
          <c:idx val="1"/>
          <c:order val="1"/>
          <c:tx>
            <c:strRef>
              <c:f>'11_32'!$C$33</c:f>
              <c:strCache>
                <c:ptCount val="1"/>
                <c:pt idx="0">
                  <c:v>2015</c:v>
                </c:pt>
              </c:strCache>
            </c:strRef>
          </c:tx>
          <c:spPr>
            <a:solidFill>
              <a:srgbClr val="FDB65F"/>
            </a:solidFill>
          </c:spPr>
          <c:invertIfNegative val="0"/>
          <c:cat>
            <c:strRef>
              <c:f>'11_32'!$A$34:$A$37</c:f>
              <c:strCache>
                <c:ptCount val="4"/>
                <c:pt idx="0">
                  <c:v>European Union - 27 countries (from 2020)</c:v>
                </c:pt>
                <c:pt idx="1">
                  <c:v>Denmark</c:v>
                </c:pt>
                <c:pt idx="2">
                  <c:v>Croatia</c:v>
                </c:pt>
                <c:pt idx="3">
                  <c:v>Serbia</c:v>
                </c:pt>
              </c:strCache>
            </c:strRef>
          </c:cat>
          <c:val>
            <c:numRef>
              <c:f>'11_32'!$C$34:$C$37</c:f>
              <c:numCache>
                <c:formatCode>General</c:formatCode>
                <c:ptCount val="4"/>
                <c:pt idx="0">
                  <c:v>2.67</c:v>
                </c:pt>
                <c:pt idx="1">
                  <c:v>4.45</c:v>
                </c:pt>
                <c:pt idx="2">
                  <c:v>1.78</c:v>
                </c:pt>
                <c:pt idx="3">
                  <c:v>1.89</c:v>
                </c:pt>
              </c:numCache>
            </c:numRef>
          </c:val>
        </c:ser>
        <c:ser>
          <c:idx val="2"/>
          <c:order val="2"/>
          <c:tx>
            <c:strRef>
              <c:f>'11_32'!$D$33</c:f>
              <c:strCache>
                <c:ptCount val="1"/>
                <c:pt idx="0">
                  <c:v>2018</c:v>
                </c:pt>
              </c:strCache>
            </c:strRef>
          </c:tx>
          <c:spPr>
            <a:solidFill>
              <a:srgbClr val="FECA8A"/>
            </a:solidFill>
          </c:spPr>
          <c:invertIfNegative val="0"/>
          <c:cat>
            <c:strRef>
              <c:f>'11_32'!$A$34:$A$37</c:f>
              <c:strCache>
                <c:ptCount val="4"/>
                <c:pt idx="0">
                  <c:v>European Union - 27 countries (from 2020)</c:v>
                </c:pt>
                <c:pt idx="1">
                  <c:v>Denmark</c:v>
                </c:pt>
                <c:pt idx="2">
                  <c:v>Croatia</c:v>
                </c:pt>
                <c:pt idx="3">
                  <c:v>Serbia</c:v>
                </c:pt>
              </c:strCache>
            </c:strRef>
          </c:cat>
          <c:val>
            <c:numRef>
              <c:f>'11_32'!$D$34:$D$37</c:f>
              <c:numCache>
                <c:formatCode>General</c:formatCode>
                <c:ptCount val="4"/>
                <c:pt idx="0">
                  <c:v>2.69</c:v>
                </c:pt>
                <c:pt idx="1">
                  <c:v>4.5</c:v>
                </c:pt>
                <c:pt idx="2">
                  <c:v>1.81</c:v>
                </c:pt>
                <c:pt idx="3">
                  <c:v>1.9</c:v>
                </c:pt>
              </c:numCache>
            </c:numRef>
          </c:val>
        </c:ser>
        <c:dLbls>
          <c:showLegendKey val="0"/>
          <c:showVal val="0"/>
          <c:showCatName val="0"/>
          <c:showSerName val="0"/>
          <c:showPercent val="0"/>
          <c:showBubbleSize val="0"/>
        </c:dLbls>
        <c:gapWidth val="150"/>
        <c:axId val="212051072"/>
        <c:axId val="212052608"/>
      </c:barChart>
      <c:catAx>
        <c:axId val="212051072"/>
        <c:scaling>
          <c:orientation val="minMax"/>
        </c:scaling>
        <c:delete val="0"/>
        <c:axPos val="b"/>
        <c:majorTickMark val="out"/>
        <c:minorTickMark val="none"/>
        <c:tickLblPos val="nextTo"/>
        <c:crossAx val="212052608"/>
        <c:crosses val="autoZero"/>
        <c:auto val="1"/>
        <c:lblAlgn val="ctr"/>
        <c:lblOffset val="100"/>
        <c:noMultiLvlLbl val="0"/>
      </c:catAx>
      <c:valAx>
        <c:axId val="21205260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2051072"/>
        <c:crosses val="autoZero"/>
        <c:crossBetween val="between"/>
      </c:valAx>
    </c:plotArea>
    <c:legend>
      <c:legendPos val="b"/>
      <c:layout/>
      <c:overlay val="0"/>
    </c:legend>
    <c:plotVisOnly val="1"/>
    <c:dispBlanksAs val="gap"/>
    <c:showDLblsOverMax val="0"/>
  </c:chart>
  <c:spPr>
    <a:ln>
      <a:solidFill>
        <a:srgbClr val="FD9D24"/>
      </a:solidFill>
      <a:prstDash val="solid"/>
    </a:ln>
  </c:sp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Soil sealing index, 2012-2018 (Square kilometre)</a:t>
            </a:r>
            <a:endParaRPr sz="1200" b="0"/>
          </a:p>
          <a:p>
            <a:pPr>
              <a:defRPr sz="1400">
                <a:latin typeface="Calibri"/>
                <a:ea typeface="Calibri"/>
                <a:cs typeface="Calibri"/>
              </a:defRPr>
            </a:pPr>
            <a:r>
              <a:rPr sz="1200" b="0"/>
              <a:t>SDG ind 11_32: freq=Annual</a:t>
            </a:r>
          </a:p>
        </c:rich>
      </c:tx>
      <c:overlay val="0"/>
    </c:title>
    <c:autoTitleDeleted val="0"/>
    <c:plotArea>
      <c:layout/>
      <c:barChart>
        <c:barDir val="col"/>
        <c:grouping val="clustered"/>
        <c:varyColors val="0"/>
        <c:ser>
          <c:idx val="0"/>
          <c:order val="0"/>
          <c:tx>
            <c:strRef>
              <c:f>'11_32'!$B$44</c:f>
              <c:strCache>
                <c:ptCount val="1"/>
                <c:pt idx="0">
                  <c:v>2012</c:v>
                </c:pt>
              </c:strCache>
            </c:strRef>
          </c:tx>
          <c:spPr>
            <a:solidFill>
              <a:srgbClr val="FD9D24"/>
            </a:solidFill>
          </c:spPr>
          <c:invertIfNegative val="0"/>
          <c:cat>
            <c:strRef>
              <c:f>'11_32'!$A$45:$A$48</c:f>
              <c:strCache>
                <c:ptCount val="4"/>
                <c:pt idx="0">
                  <c:v>European Union - 27 countries (from 2020)</c:v>
                </c:pt>
                <c:pt idx="1">
                  <c:v>Denmark</c:v>
                </c:pt>
                <c:pt idx="2">
                  <c:v>Croatia</c:v>
                </c:pt>
                <c:pt idx="3">
                  <c:v>Serbia</c:v>
                </c:pt>
              </c:strCache>
            </c:strRef>
          </c:cat>
          <c:val>
            <c:numRef>
              <c:f>'11_32'!$B$45:$B$48</c:f>
              <c:numCache>
                <c:formatCode>General</c:formatCode>
                <c:ptCount val="4"/>
                <c:pt idx="0">
                  <c:v>109341</c:v>
                </c:pt>
                <c:pt idx="1">
                  <c:v>1911</c:v>
                </c:pt>
                <c:pt idx="2">
                  <c:v>1003</c:v>
                </c:pt>
                <c:pt idx="3">
                  <c:v>1454</c:v>
                </c:pt>
              </c:numCache>
            </c:numRef>
          </c:val>
        </c:ser>
        <c:ser>
          <c:idx val="1"/>
          <c:order val="1"/>
          <c:tx>
            <c:strRef>
              <c:f>'11_32'!$C$44</c:f>
              <c:strCache>
                <c:ptCount val="1"/>
                <c:pt idx="0">
                  <c:v>2015</c:v>
                </c:pt>
              </c:strCache>
            </c:strRef>
          </c:tx>
          <c:spPr>
            <a:solidFill>
              <a:srgbClr val="FDB65F"/>
            </a:solidFill>
          </c:spPr>
          <c:invertIfNegative val="0"/>
          <c:cat>
            <c:strRef>
              <c:f>'11_32'!$A$45:$A$48</c:f>
              <c:strCache>
                <c:ptCount val="4"/>
                <c:pt idx="0">
                  <c:v>European Union - 27 countries (from 2020)</c:v>
                </c:pt>
                <c:pt idx="1">
                  <c:v>Denmark</c:v>
                </c:pt>
                <c:pt idx="2">
                  <c:v>Croatia</c:v>
                </c:pt>
                <c:pt idx="3">
                  <c:v>Serbia</c:v>
                </c:pt>
              </c:strCache>
            </c:strRef>
          </c:cat>
          <c:val>
            <c:numRef>
              <c:f>'11_32'!$C$45:$C$48</c:f>
              <c:numCache>
                <c:formatCode>General</c:formatCode>
                <c:ptCount val="4"/>
                <c:pt idx="0">
                  <c:v>109908</c:v>
                </c:pt>
                <c:pt idx="1">
                  <c:v>1915</c:v>
                </c:pt>
                <c:pt idx="2">
                  <c:v>1008</c:v>
                </c:pt>
                <c:pt idx="3">
                  <c:v>1465</c:v>
                </c:pt>
              </c:numCache>
            </c:numRef>
          </c:val>
        </c:ser>
        <c:ser>
          <c:idx val="2"/>
          <c:order val="2"/>
          <c:tx>
            <c:strRef>
              <c:f>'11_32'!$D$44</c:f>
              <c:strCache>
                <c:ptCount val="1"/>
                <c:pt idx="0">
                  <c:v>2018</c:v>
                </c:pt>
              </c:strCache>
            </c:strRef>
          </c:tx>
          <c:spPr>
            <a:solidFill>
              <a:srgbClr val="FECA8A"/>
            </a:solidFill>
          </c:spPr>
          <c:invertIfNegative val="0"/>
          <c:cat>
            <c:strRef>
              <c:f>'11_32'!$A$45:$A$48</c:f>
              <c:strCache>
                <c:ptCount val="4"/>
                <c:pt idx="0">
                  <c:v>European Union - 27 countries (from 2020)</c:v>
                </c:pt>
                <c:pt idx="1">
                  <c:v>Denmark</c:v>
                </c:pt>
                <c:pt idx="2">
                  <c:v>Croatia</c:v>
                </c:pt>
                <c:pt idx="3">
                  <c:v>Serbia</c:v>
                </c:pt>
              </c:strCache>
            </c:strRef>
          </c:cat>
          <c:val>
            <c:numRef>
              <c:f>'11_32'!$D$45:$D$48</c:f>
              <c:numCache>
                <c:formatCode>General</c:formatCode>
                <c:ptCount val="4"/>
                <c:pt idx="0">
                  <c:v>110702</c:v>
                </c:pt>
                <c:pt idx="1">
                  <c:v>1938</c:v>
                </c:pt>
                <c:pt idx="2">
                  <c:v>1020</c:v>
                </c:pt>
                <c:pt idx="3">
                  <c:v>1475</c:v>
                </c:pt>
              </c:numCache>
            </c:numRef>
          </c:val>
        </c:ser>
        <c:dLbls>
          <c:showLegendKey val="0"/>
          <c:showVal val="0"/>
          <c:showCatName val="0"/>
          <c:showSerName val="0"/>
          <c:showPercent val="0"/>
          <c:showBubbleSize val="0"/>
        </c:dLbls>
        <c:gapWidth val="150"/>
        <c:axId val="212554496"/>
        <c:axId val="212556032"/>
      </c:barChart>
      <c:catAx>
        <c:axId val="212554496"/>
        <c:scaling>
          <c:orientation val="minMax"/>
        </c:scaling>
        <c:delete val="0"/>
        <c:axPos val="b"/>
        <c:majorTickMark val="out"/>
        <c:minorTickMark val="none"/>
        <c:tickLblPos val="nextTo"/>
        <c:crossAx val="212556032"/>
        <c:crosses val="autoZero"/>
        <c:auto val="1"/>
        <c:lblAlgn val="ctr"/>
        <c:lblOffset val="100"/>
        <c:noMultiLvlLbl val="0"/>
      </c:catAx>
      <c:valAx>
        <c:axId val="21255603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2554496"/>
        <c:crosses val="autoZero"/>
        <c:crossBetween val="between"/>
      </c:valAx>
    </c:plotArea>
    <c:legend>
      <c:legendPos val="b"/>
      <c:overlay val="0"/>
    </c:legend>
    <c:plotVisOnly val="1"/>
    <c:dispBlanksAs val="gap"/>
    <c:showDLblsOverMax val="0"/>
  </c:chart>
  <c:spPr>
    <a:ln>
      <a:solidFill>
        <a:srgbClr val="FD9D24"/>
      </a:solidFill>
      <a:prstDash val="solid"/>
    </a:ln>
  </c:sp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Road traffic deaths, by type of roads, 2010-2022 (Rate)</a:t>
            </a:r>
            <a:endParaRPr lang="en-US" sz="1200" b="0"/>
          </a:p>
          <a:p>
            <a:pPr>
              <a:defRPr sz="1400">
                <a:latin typeface="Calibri"/>
                <a:ea typeface="Calibri"/>
                <a:cs typeface="Calibri"/>
              </a:defRPr>
            </a:pPr>
            <a:r>
              <a:rPr lang="en-US" sz="1200" b="0"/>
              <a:t>SDG ind 11_40: freq=Annual, tra_infr=Total</a:t>
            </a:r>
          </a:p>
        </c:rich>
      </c:tx>
      <c:layout/>
      <c:overlay val="0"/>
    </c:title>
    <c:autoTitleDeleted val="0"/>
    <c:plotArea>
      <c:layout/>
      <c:barChart>
        <c:barDir val="col"/>
        <c:grouping val="clustered"/>
        <c:varyColors val="0"/>
        <c:ser>
          <c:idx val="0"/>
          <c:order val="0"/>
          <c:tx>
            <c:strRef>
              <c:f>'11_40'!$A$23</c:f>
              <c:strCache>
                <c:ptCount val="1"/>
                <c:pt idx="0">
                  <c:v>European Union - 27 countries (from 2020)</c:v>
                </c:pt>
              </c:strCache>
            </c:strRef>
          </c:tx>
          <c:spPr>
            <a:solidFill>
              <a:srgbClr val="FD9D24"/>
            </a:solidFill>
          </c:spPr>
          <c:invertIfNegative val="0"/>
          <c:cat>
            <c:numRef>
              <c:f>'11_40'!$B$22:$N$22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'11_40'!$B$23:$N$23</c:f>
              <c:numCache>
                <c:formatCode>General</c:formatCode>
                <c:ptCount val="13"/>
                <c:pt idx="0">
                  <c:v>6.7</c:v>
                </c:pt>
                <c:pt idx="1">
                  <c:v>6.5</c:v>
                </c:pt>
                <c:pt idx="2">
                  <c:v>6</c:v>
                </c:pt>
                <c:pt idx="3">
                  <c:v>5.5</c:v>
                </c:pt>
                <c:pt idx="4">
                  <c:v>5.5</c:v>
                </c:pt>
                <c:pt idx="5">
                  <c:v>5.5</c:v>
                </c:pt>
                <c:pt idx="6">
                  <c:v>5.4</c:v>
                </c:pt>
                <c:pt idx="7">
                  <c:v>5.3</c:v>
                </c:pt>
                <c:pt idx="8">
                  <c:v>5.2</c:v>
                </c:pt>
                <c:pt idx="9">
                  <c:v>5.0999999999999996</c:v>
                </c:pt>
                <c:pt idx="10">
                  <c:v>4.2</c:v>
                </c:pt>
                <c:pt idx="11">
                  <c:v>4.5</c:v>
                </c:pt>
                <c:pt idx="12">
                  <c:v>4.5999999999999996</c:v>
                </c:pt>
              </c:numCache>
            </c:numRef>
          </c:val>
        </c:ser>
        <c:ser>
          <c:idx val="1"/>
          <c:order val="1"/>
          <c:tx>
            <c:strRef>
              <c:f>'11_40'!$A$24</c:f>
              <c:strCache>
                <c:ptCount val="1"/>
                <c:pt idx="0">
                  <c:v>Denmark</c:v>
                </c:pt>
              </c:strCache>
            </c:strRef>
          </c:tx>
          <c:spPr>
            <a:solidFill>
              <a:srgbClr val="FDB65F"/>
            </a:solidFill>
          </c:spPr>
          <c:invertIfNegative val="0"/>
          <c:cat>
            <c:numRef>
              <c:f>'11_40'!$B$22:$N$22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'11_40'!$B$24:$N$24</c:f>
              <c:numCache>
                <c:formatCode>General</c:formatCode>
                <c:ptCount val="13"/>
                <c:pt idx="0">
                  <c:v>4.5999999999999996</c:v>
                </c:pt>
                <c:pt idx="1">
                  <c:v>3.9</c:v>
                </c:pt>
                <c:pt idx="2">
                  <c:v>3</c:v>
                </c:pt>
                <c:pt idx="3">
                  <c:v>3.4</c:v>
                </c:pt>
                <c:pt idx="4">
                  <c:v>3.2</c:v>
                </c:pt>
                <c:pt idx="5">
                  <c:v>3.1</c:v>
                </c:pt>
                <c:pt idx="6">
                  <c:v>3.7</c:v>
                </c:pt>
                <c:pt idx="7">
                  <c:v>3</c:v>
                </c:pt>
                <c:pt idx="8">
                  <c:v>3</c:v>
                </c:pt>
                <c:pt idx="9">
                  <c:v>3.4</c:v>
                </c:pt>
                <c:pt idx="10">
                  <c:v>2.8</c:v>
                </c:pt>
                <c:pt idx="11">
                  <c:v>2.2000000000000002</c:v>
                </c:pt>
                <c:pt idx="12">
                  <c:v>2.6</c:v>
                </c:pt>
              </c:numCache>
            </c:numRef>
          </c:val>
        </c:ser>
        <c:ser>
          <c:idx val="2"/>
          <c:order val="2"/>
          <c:tx>
            <c:strRef>
              <c:f>'11_40'!$A$25</c:f>
              <c:strCache>
                <c:ptCount val="1"/>
                <c:pt idx="0">
                  <c:v>Croatia</c:v>
                </c:pt>
              </c:strCache>
            </c:strRef>
          </c:tx>
          <c:spPr>
            <a:solidFill>
              <a:srgbClr val="FECA8A"/>
            </a:solidFill>
          </c:spPr>
          <c:invertIfNegative val="0"/>
          <c:cat>
            <c:numRef>
              <c:f>'11_40'!$B$22:$N$22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'11_40'!$B$25:$N$25</c:f>
              <c:numCache>
                <c:formatCode>General</c:formatCode>
                <c:ptCount val="13"/>
                <c:pt idx="0">
                  <c:v>9.9</c:v>
                </c:pt>
                <c:pt idx="1">
                  <c:v>9.8000000000000007</c:v>
                </c:pt>
                <c:pt idx="2">
                  <c:v>9.1999999999999993</c:v>
                </c:pt>
                <c:pt idx="3">
                  <c:v>8.6999999999999993</c:v>
                </c:pt>
                <c:pt idx="4">
                  <c:v>7.3</c:v>
                </c:pt>
                <c:pt idx="5">
                  <c:v>8.4</c:v>
                </c:pt>
                <c:pt idx="6">
                  <c:v>7.5</c:v>
                </c:pt>
                <c:pt idx="7">
                  <c:v>8.1999999999999993</c:v>
                </c:pt>
                <c:pt idx="8">
                  <c:v>7.9</c:v>
                </c:pt>
                <c:pt idx="9">
                  <c:v>7.5</c:v>
                </c:pt>
                <c:pt idx="10">
                  <c:v>6.1</c:v>
                </c:pt>
                <c:pt idx="11">
                  <c:v>7.5</c:v>
                </c:pt>
                <c:pt idx="12">
                  <c:v>7.1</c:v>
                </c:pt>
              </c:numCache>
            </c:numRef>
          </c:val>
        </c:ser>
        <c:dLbls>
          <c:showLegendKey val="0"/>
          <c:showVal val="0"/>
          <c:showCatName val="0"/>
          <c:showSerName val="0"/>
          <c:showPercent val="0"/>
          <c:showBubbleSize val="0"/>
        </c:dLbls>
        <c:gapWidth val="150"/>
        <c:axId val="208380288"/>
        <c:axId val="208394880"/>
      </c:barChart>
      <c:catAx>
        <c:axId val="208380288"/>
        <c:scaling>
          <c:orientation val="minMax"/>
        </c:scaling>
        <c:delete val="0"/>
        <c:axPos val="b"/>
        <c:numFmt formatCode="General" sourceLinked="1"/>
        <c:majorTickMark val="out"/>
        <c:minorTickMark val="none"/>
        <c:tickLblPos val="nextTo"/>
        <c:crossAx val="208394880"/>
        <c:crosses val="autoZero"/>
        <c:auto val="1"/>
        <c:lblAlgn val="ctr"/>
        <c:lblOffset val="100"/>
        <c:noMultiLvlLbl val="0"/>
      </c:catAx>
      <c:valAx>
        <c:axId val="20839488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08380288"/>
        <c:crosses val="autoZero"/>
        <c:crossBetween val="between"/>
      </c:valAx>
    </c:plotArea>
    <c:legend>
      <c:legendPos val="b"/>
      <c:layout/>
      <c:overlay val="0"/>
    </c:legend>
    <c:plotVisOnly val="1"/>
    <c:dispBlanksAs val="gap"/>
    <c:showDLblsOverMax val="0"/>
  </c:chart>
  <c:spPr>
    <a:ln>
      <a:solidFill>
        <a:srgbClr val="FD9D24"/>
      </a:solidFill>
      <a:prstDash val="solid"/>
    </a:ln>
  </c:sp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Road traffic deaths, by type of roads, 2010-2022 (Number)</a:t>
            </a:r>
            <a:endParaRPr lang="en-US" sz="1200" b="0"/>
          </a:p>
          <a:p>
            <a:pPr>
              <a:defRPr sz="1400">
                <a:latin typeface="Calibri"/>
                <a:ea typeface="Calibri"/>
                <a:cs typeface="Calibri"/>
              </a:defRPr>
            </a:pPr>
            <a:r>
              <a:rPr lang="en-US" sz="1200" b="0"/>
              <a:t>SDG ind 11_40: freq=Annual, tra_infr=Total</a:t>
            </a:r>
          </a:p>
        </c:rich>
      </c:tx>
      <c:layout/>
      <c:overlay val="0"/>
    </c:title>
    <c:autoTitleDeleted val="0"/>
    <c:plotArea>
      <c:layout/>
      <c:barChart>
        <c:barDir val="col"/>
        <c:grouping val="clustered"/>
        <c:varyColors val="0"/>
        <c:ser>
          <c:idx val="0"/>
          <c:order val="0"/>
          <c:tx>
            <c:strRef>
              <c:f>'11_40'!$A$33</c:f>
              <c:strCache>
                <c:ptCount val="1"/>
                <c:pt idx="0">
                  <c:v>European Union - 27 countries (from 2020)</c:v>
                </c:pt>
              </c:strCache>
            </c:strRef>
          </c:tx>
          <c:spPr>
            <a:solidFill>
              <a:srgbClr val="FD9D24"/>
            </a:solidFill>
          </c:spPr>
          <c:invertIfNegative val="0"/>
          <c:cat>
            <c:numRef>
              <c:f>'11_40'!$B$32:$N$32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'11_40'!$B$33:$N$33</c:f>
              <c:numCache>
                <c:formatCode>General</c:formatCode>
                <c:ptCount val="13"/>
                <c:pt idx="0">
                  <c:v>29576</c:v>
                </c:pt>
                <c:pt idx="1">
                  <c:v>28730</c:v>
                </c:pt>
                <c:pt idx="2">
                  <c:v>26487</c:v>
                </c:pt>
                <c:pt idx="3">
                  <c:v>24213</c:v>
                </c:pt>
                <c:pt idx="4">
                  <c:v>24128</c:v>
                </c:pt>
                <c:pt idx="5">
                  <c:v>24358</c:v>
                </c:pt>
                <c:pt idx="6">
                  <c:v>23808</c:v>
                </c:pt>
                <c:pt idx="7">
                  <c:v>23392</c:v>
                </c:pt>
                <c:pt idx="8">
                  <c:v>23328</c:v>
                </c:pt>
                <c:pt idx="9">
                  <c:v>22756</c:v>
                </c:pt>
                <c:pt idx="10">
                  <c:v>18833</c:v>
                </c:pt>
                <c:pt idx="11">
                  <c:v>19917</c:v>
                </c:pt>
                <c:pt idx="12">
                  <c:v>20653</c:v>
                </c:pt>
              </c:numCache>
            </c:numRef>
          </c:val>
        </c:ser>
        <c:ser>
          <c:idx val="1"/>
          <c:order val="1"/>
          <c:tx>
            <c:strRef>
              <c:f>'11_40'!$A$34</c:f>
              <c:strCache>
                <c:ptCount val="1"/>
                <c:pt idx="0">
                  <c:v>Denmark</c:v>
                </c:pt>
              </c:strCache>
            </c:strRef>
          </c:tx>
          <c:spPr>
            <a:solidFill>
              <a:srgbClr val="FDB65F"/>
            </a:solidFill>
          </c:spPr>
          <c:invertIfNegative val="0"/>
          <c:cat>
            <c:numRef>
              <c:f>'11_40'!$B$32:$N$32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'11_40'!$B$34:$N$34</c:f>
              <c:numCache>
                <c:formatCode>General</c:formatCode>
                <c:ptCount val="13"/>
                <c:pt idx="0">
                  <c:v>255</c:v>
                </c:pt>
                <c:pt idx="1">
                  <c:v>220</c:v>
                </c:pt>
                <c:pt idx="2">
                  <c:v>167</c:v>
                </c:pt>
                <c:pt idx="3">
                  <c:v>191</c:v>
                </c:pt>
                <c:pt idx="4">
                  <c:v>182</c:v>
                </c:pt>
                <c:pt idx="5">
                  <c:v>178</c:v>
                </c:pt>
                <c:pt idx="6">
                  <c:v>211</c:v>
                </c:pt>
                <c:pt idx="7">
                  <c:v>175</c:v>
                </c:pt>
                <c:pt idx="8">
                  <c:v>171</c:v>
                </c:pt>
                <c:pt idx="9">
                  <c:v>199</c:v>
                </c:pt>
                <c:pt idx="10">
                  <c:v>163</c:v>
                </c:pt>
                <c:pt idx="11">
                  <c:v>130</c:v>
                </c:pt>
                <c:pt idx="12">
                  <c:v>154</c:v>
                </c:pt>
              </c:numCache>
            </c:numRef>
          </c:val>
        </c:ser>
        <c:ser>
          <c:idx val="2"/>
          <c:order val="2"/>
          <c:tx>
            <c:strRef>
              <c:f>'11_40'!$A$35</c:f>
              <c:strCache>
                <c:ptCount val="1"/>
                <c:pt idx="0">
                  <c:v>Croatia</c:v>
                </c:pt>
              </c:strCache>
            </c:strRef>
          </c:tx>
          <c:spPr>
            <a:solidFill>
              <a:srgbClr val="FECA8A"/>
            </a:solidFill>
          </c:spPr>
          <c:invertIfNegative val="0"/>
          <c:cat>
            <c:numRef>
              <c:f>'11_40'!$B$32:$N$32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'11_40'!$B$35:$N$35</c:f>
              <c:numCache>
                <c:formatCode>General</c:formatCode>
                <c:ptCount val="13"/>
                <c:pt idx="0">
                  <c:v>426</c:v>
                </c:pt>
                <c:pt idx="1">
                  <c:v>418</c:v>
                </c:pt>
                <c:pt idx="2">
                  <c:v>393</c:v>
                </c:pt>
                <c:pt idx="3">
                  <c:v>368</c:v>
                </c:pt>
                <c:pt idx="4">
                  <c:v>308</c:v>
                </c:pt>
                <c:pt idx="5">
                  <c:v>348</c:v>
                </c:pt>
                <c:pt idx="6">
                  <c:v>307</c:v>
                </c:pt>
                <c:pt idx="7">
                  <c:v>331</c:v>
                </c:pt>
                <c:pt idx="8">
                  <c:v>317</c:v>
                </c:pt>
                <c:pt idx="9">
                  <c:v>297</c:v>
                </c:pt>
                <c:pt idx="10">
                  <c:v>237</c:v>
                </c:pt>
                <c:pt idx="11">
                  <c:v>292</c:v>
                </c:pt>
                <c:pt idx="12">
                  <c:v>275</c:v>
                </c:pt>
              </c:numCache>
            </c:numRef>
          </c:val>
        </c:ser>
        <c:dLbls>
          <c:showLegendKey val="0"/>
          <c:showVal val="0"/>
          <c:showCatName val="0"/>
          <c:showSerName val="0"/>
          <c:showPercent val="0"/>
          <c:showBubbleSize val="0"/>
        </c:dLbls>
        <c:gapWidth val="150"/>
        <c:axId val="212368384"/>
        <c:axId val="212371712"/>
      </c:barChart>
      <c:catAx>
        <c:axId val="212368384"/>
        <c:scaling>
          <c:orientation val="minMax"/>
        </c:scaling>
        <c:delete val="0"/>
        <c:axPos val="b"/>
        <c:numFmt formatCode="General" sourceLinked="1"/>
        <c:majorTickMark val="out"/>
        <c:minorTickMark val="none"/>
        <c:tickLblPos val="nextTo"/>
        <c:crossAx val="212371712"/>
        <c:crosses val="autoZero"/>
        <c:auto val="1"/>
        <c:lblAlgn val="ctr"/>
        <c:lblOffset val="100"/>
        <c:noMultiLvlLbl val="0"/>
      </c:catAx>
      <c:valAx>
        <c:axId val="21237171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2368384"/>
        <c:crosses val="autoZero"/>
        <c:crossBetween val="between"/>
      </c:valAx>
    </c:plotArea>
    <c:legend>
      <c:legendPos val="b"/>
      <c:layout/>
      <c:overlay val="0"/>
    </c:legend>
    <c:plotVisOnly val="1"/>
    <c:dispBlanksAs val="gap"/>
    <c:showDLblsOverMax val="0"/>
  </c:chart>
  <c:spPr>
    <a:ln>
      <a:solidFill>
        <a:srgbClr val="FD9D24"/>
      </a:solidFill>
      <a:prstDash val="solid"/>
    </a:ln>
  </c:sp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Road traffic deaths, by type of roads, 2010-2022 (Rate)</a:t>
            </a:r>
            <a:endParaRPr sz="1200" b="0"/>
          </a:p>
          <a:p>
            <a:pPr>
              <a:defRPr sz="1400">
                <a:latin typeface="Calibri"/>
                <a:ea typeface="Calibri"/>
                <a:cs typeface="Calibri"/>
              </a:defRPr>
            </a:pPr>
            <a:r>
              <a:rPr sz="1200" b="0"/>
              <a:t>SDG ind 11_40: freq=Annual, tra_infr=Motorways</a:t>
            </a:r>
          </a:p>
        </c:rich>
      </c:tx>
      <c:overlay val="0"/>
    </c:title>
    <c:autoTitleDeleted val="0"/>
    <c:plotArea>
      <c:layout/>
      <c:barChart>
        <c:barDir val="col"/>
        <c:grouping val="clustered"/>
        <c:varyColors val="0"/>
        <c:ser>
          <c:idx val="0"/>
          <c:order val="0"/>
          <c:tx>
            <c:strRef>
              <c:f>'11_40'!$A$43</c:f>
              <c:strCache>
                <c:ptCount val="1"/>
                <c:pt idx="0">
                  <c:v>European Union - 27 countries (from 2020)</c:v>
                </c:pt>
              </c:strCache>
            </c:strRef>
          </c:tx>
          <c:spPr>
            <a:solidFill>
              <a:srgbClr val="FD9D24"/>
            </a:solidFill>
          </c:spPr>
          <c:invertIfNegative val="0"/>
          <c:cat>
            <c:numRef>
              <c:f>'11_40'!$B$42:$N$42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'11_40'!$B$43:$N$43</c:f>
              <c:numCache>
                <c:formatCode>General</c:formatCode>
                <c:ptCount val="13"/>
                <c:pt idx="0">
                  <c:v>0.5</c:v>
                </c:pt>
                <c:pt idx="1">
                  <c:v>0.5</c:v>
                </c:pt>
                <c:pt idx="2">
                  <c:v>0.4</c:v>
                </c:pt>
                <c:pt idx="3">
                  <c:v>0.4</c:v>
                </c:pt>
                <c:pt idx="4">
                  <c:v>0.4</c:v>
                </c:pt>
                <c:pt idx="5">
                  <c:v>0.4</c:v>
                </c:pt>
                <c:pt idx="6">
                  <c:v>0.4</c:v>
                </c:pt>
                <c:pt idx="7">
                  <c:v>0.4</c:v>
                </c:pt>
                <c:pt idx="8">
                  <c:v>0.5</c:v>
                </c:pt>
                <c:pt idx="9">
                  <c:v>0.4</c:v>
                </c:pt>
                <c:pt idx="10">
                  <c:v>0.3</c:v>
                </c:pt>
                <c:pt idx="11">
                  <c:v>0.4</c:v>
                </c:pt>
                <c:pt idx="12">
                  <c:v>0.4</c:v>
                </c:pt>
              </c:numCache>
            </c:numRef>
          </c:val>
        </c:ser>
        <c:ser>
          <c:idx val="1"/>
          <c:order val="1"/>
          <c:tx>
            <c:strRef>
              <c:f>'11_40'!$A$44</c:f>
              <c:strCache>
                <c:ptCount val="1"/>
                <c:pt idx="0">
                  <c:v>Denmark</c:v>
                </c:pt>
              </c:strCache>
            </c:strRef>
          </c:tx>
          <c:spPr>
            <a:solidFill>
              <a:srgbClr val="FDB65F"/>
            </a:solidFill>
          </c:spPr>
          <c:invertIfNegative val="0"/>
          <c:cat>
            <c:numRef>
              <c:f>'11_40'!$B$42:$N$42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'11_40'!$B$44:$N$44</c:f>
              <c:numCache>
                <c:formatCode>General</c:formatCode>
                <c:ptCount val="13"/>
                <c:pt idx="0">
                  <c:v>0.5</c:v>
                </c:pt>
                <c:pt idx="1">
                  <c:v>0.2</c:v>
                </c:pt>
                <c:pt idx="2">
                  <c:v>0.1</c:v>
                </c:pt>
                <c:pt idx="3">
                  <c:v>0.2</c:v>
                </c:pt>
                <c:pt idx="4">
                  <c:v>0.2</c:v>
                </c:pt>
                <c:pt idx="5">
                  <c:v>0.3</c:v>
                </c:pt>
                <c:pt idx="6">
                  <c:v>0.4</c:v>
                </c:pt>
                <c:pt idx="7">
                  <c:v>0.2</c:v>
                </c:pt>
                <c:pt idx="8">
                  <c:v>0.4</c:v>
                </c:pt>
                <c:pt idx="9">
                  <c:v>0.2</c:v>
                </c:pt>
                <c:pt idx="10">
                  <c:v>0.2</c:v>
                </c:pt>
                <c:pt idx="11">
                  <c:v>0.2</c:v>
                </c:pt>
                <c:pt idx="12">
                  <c:v>0.2</c:v>
                </c:pt>
              </c:numCache>
            </c:numRef>
          </c:val>
        </c:ser>
        <c:ser>
          <c:idx val="2"/>
          <c:order val="2"/>
          <c:tx>
            <c:strRef>
              <c:f>'11_40'!$A$45</c:f>
              <c:strCache>
                <c:ptCount val="1"/>
                <c:pt idx="0">
                  <c:v>Croatia</c:v>
                </c:pt>
              </c:strCache>
            </c:strRef>
          </c:tx>
          <c:spPr>
            <a:solidFill>
              <a:srgbClr val="FECA8A"/>
            </a:solidFill>
          </c:spPr>
          <c:invertIfNegative val="0"/>
          <c:cat>
            <c:numRef>
              <c:f>'11_40'!$B$42:$N$42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'11_40'!$B$45:$N$45</c:f>
              <c:numCache>
                <c:formatCode>General</c:formatCode>
                <c:ptCount val="13"/>
                <c:pt idx="0">
                  <c:v>0.8</c:v>
                </c:pt>
                <c:pt idx="1">
                  <c:v>0.5</c:v>
                </c:pt>
                <c:pt idx="2">
                  <c:v>1</c:v>
                </c:pt>
                <c:pt idx="3">
                  <c:v>0.9</c:v>
                </c:pt>
                <c:pt idx="4">
                  <c:v>0.5</c:v>
                </c:pt>
                <c:pt idx="5">
                  <c:v>0.4</c:v>
                </c:pt>
                <c:pt idx="6">
                  <c:v>0.8</c:v>
                </c:pt>
                <c:pt idx="7">
                  <c:v>0.5</c:v>
                </c:pt>
                <c:pt idx="8">
                  <c:v>0.7</c:v>
                </c:pt>
                <c:pt idx="9">
                  <c:v>0.5</c:v>
                </c:pt>
                <c:pt idx="10">
                  <c:v>0.5</c:v>
                </c:pt>
                <c:pt idx="11">
                  <c:v>0.9</c:v>
                </c:pt>
                <c:pt idx="12">
                  <c:v>1</c:v>
                </c:pt>
              </c:numCache>
            </c:numRef>
          </c:val>
        </c:ser>
        <c:dLbls>
          <c:showLegendKey val="0"/>
          <c:showVal val="0"/>
          <c:showCatName val="0"/>
          <c:showSerName val="0"/>
          <c:showPercent val="0"/>
          <c:showBubbleSize val="0"/>
        </c:dLbls>
        <c:gapWidth val="150"/>
        <c:axId val="213235200"/>
        <c:axId val="213236736"/>
      </c:barChart>
      <c:catAx>
        <c:axId val="213235200"/>
        <c:scaling>
          <c:orientation val="minMax"/>
        </c:scaling>
        <c:delete val="0"/>
        <c:axPos val="b"/>
        <c:numFmt formatCode="General" sourceLinked="1"/>
        <c:majorTickMark val="out"/>
        <c:minorTickMark val="none"/>
        <c:tickLblPos val="nextTo"/>
        <c:crossAx val="213236736"/>
        <c:crosses val="autoZero"/>
        <c:auto val="1"/>
        <c:lblAlgn val="ctr"/>
        <c:lblOffset val="100"/>
        <c:noMultiLvlLbl val="0"/>
      </c:catAx>
      <c:valAx>
        <c:axId val="21323673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3235200"/>
        <c:crosses val="autoZero"/>
        <c:crossBetween val="between"/>
      </c:valAx>
    </c:plotArea>
    <c:legend>
      <c:legendPos val="b"/>
      <c:overlay val="0"/>
    </c:legend>
    <c:plotVisOnly val="1"/>
    <c:dispBlanksAs val="gap"/>
    <c:showDLblsOverMax val="0"/>
  </c:chart>
  <c:spPr>
    <a:ln>
      <a:solidFill>
        <a:srgbClr val="FD9D24"/>
      </a:solidFill>
      <a:prstDash val="solid"/>
    </a:ln>
  </c:sp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Road traffic deaths, by type of roads, 2010-2022 (Number)</a:t>
            </a:r>
            <a:endParaRPr sz="1200" b="0"/>
          </a:p>
          <a:p>
            <a:pPr>
              <a:defRPr sz="1400">
                <a:latin typeface="Calibri"/>
                <a:ea typeface="Calibri"/>
                <a:cs typeface="Calibri"/>
              </a:defRPr>
            </a:pPr>
            <a:r>
              <a:rPr sz="1200" b="0"/>
              <a:t>SDG ind 11_40: freq=Annual, tra_infr=Motorways</a:t>
            </a:r>
          </a:p>
        </c:rich>
      </c:tx>
      <c:overlay val="0"/>
    </c:title>
    <c:autoTitleDeleted val="0"/>
    <c:plotArea>
      <c:layout/>
      <c:barChart>
        <c:barDir val="col"/>
        <c:grouping val="clustered"/>
        <c:varyColors val="0"/>
        <c:ser>
          <c:idx val="0"/>
          <c:order val="0"/>
          <c:tx>
            <c:strRef>
              <c:f>'11_40'!$A$53</c:f>
              <c:strCache>
                <c:ptCount val="1"/>
                <c:pt idx="0">
                  <c:v>European Union - 27 countries (from 2020)</c:v>
                </c:pt>
              </c:strCache>
            </c:strRef>
          </c:tx>
          <c:spPr>
            <a:solidFill>
              <a:srgbClr val="FD9D24"/>
            </a:solidFill>
          </c:spPr>
          <c:invertIfNegative val="0"/>
          <c:cat>
            <c:numRef>
              <c:f>'11_40'!$B$52:$N$52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'11_40'!$B$53:$N$53</c:f>
              <c:numCache>
                <c:formatCode>General</c:formatCode>
                <c:ptCount val="13"/>
                <c:pt idx="0">
                  <c:v>2197</c:v>
                </c:pt>
                <c:pt idx="1">
                  <c:v>2041</c:v>
                </c:pt>
                <c:pt idx="2">
                  <c:v>1830</c:v>
                </c:pt>
                <c:pt idx="3">
                  <c:v>1863</c:v>
                </c:pt>
                <c:pt idx="4">
                  <c:v>1766</c:v>
                </c:pt>
                <c:pt idx="5">
                  <c:v>1926</c:v>
                </c:pt>
                <c:pt idx="6">
                  <c:v>1920</c:v>
                </c:pt>
                <c:pt idx="7">
                  <c:v>1977</c:v>
                </c:pt>
                <c:pt idx="8">
                  <c:v>2020</c:v>
                </c:pt>
                <c:pt idx="9">
                  <c:v>1939</c:v>
                </c:pt>
                <c:pt idx="10">
                  <c:v>1476</c:v>
                </c:pt>
                <c:pt idx="11">
                  <c:v>1748</c:v>
                </c:pt>
                <c:pt idx="12">
                  <c:v>1834</c:v>
                </c:pt>
              </c:numCache>
            </c:numRef>
          </c:val>
        </c:ser>
        <c:ser>
          <c:idx val="1"/>
          <c:order val="1"/>
          <c:tx>
            <c:strRef>
              <c:f>'11_40'!$A$54</c:f>
              <c:strCache>
                <c:ptCount val="1"/>
                <c:pt idx="0">
                  <c:v>Denmark</c:v>
                </c:pt>
              </c:strCache>
            </c:strRef>
          </c:tx>
          <c:spPr>
            <a:solidFill>
              <a:srgbClr val="FDB65F"/>
            </a:solidFill>
          </c:spPr>
          <c:invertIfNegative val="0"/>
          <c:cat>
            <c:numRef>
              <c:f>'11_40'!$B$52:$N$52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'11_40'!$B$54:$N$54</c:f>
              <c:numCache>
                <c:formatCode>General</c:formatCode>
                <c:ptCount val="13"/>
                <c:pt idx="0">
                  <c:v>26</c:v>
                </c:pt>
                <c:pt idx="1">
                  <c:v>12</c:v>
                </c:pt>
                <c:pt idx="2">
                  <c:v>8</c:v>
                </c:pt>
                <c:pt idx="3">
                  <c:v>12</c:v>
                </c:pt>
                <c:pt idx="4">
                  <c:v>14</c:v>
                </c:pt>
                <c:pt idx="5">
                  <c:v>16</c:v>
                </c:pt>
                <c:pt idx="6">
                  <c:v>25</c:v>
                </c:pt>
                <c:pt idx="7">
                  <c:v>12</c:v>
                </c:pt>
                <c:pt idx="8">
                  <c:v>21</c:v>
                </c:pt>
                <c:pt idx="9">
                  <c:v>14</c:v>
                </c:pt>
                <c:pt idx="10">
                  <c:v>14</c:v>
                </c:pt>
                <c:pt idx="11">
                  <c:v>11</c:v>
                </c:pt>
                <c:pt idx="12">
                  <c:v>12</c:v>
                </c:pt>
              </c:numCache>
            </c:numRef>
          </c:val>
        </c:ser>
        <c:ser>
          <c:idx val="2"/>
          <c:order val="2"/>
          <c:tx>
            <c:strRef>
              <c:f>'11_40'!$A$55</c:f>
              <c:strCache>
                <c:ptCount val="1"/>
                <c:pt idx="0">
                  <c:v>Croatia</c:v>
                </c:pt>
              </c:strCache>
            </c:strRef>
          </c:tx>
          <c:spPr>
            <a:solidFill>
              <a:srgbClr val="FECA8A"/>
            </a:solidFill>
          </c:spPr>
          <c:invertIfNegative val="0"/>
          <c:cat>
            <c:numRef>
              <c:f>'11_40'!$B$52:$N$52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'11_40'!$B$55:$N$55</c:f>
              <c:numCache>
                <c:formatCode>General</c:formatCode>
                <c:ptCount val="13"/>
                <c:pt idx="0">
                  <c:v>33</c:v>
                </c:pt>
                <c:pt idx="1">
                  <c:v>23</c:v>
                </c:pt>
                <c:pt idx="2">
                  <c:v>42</c:v>
                </c:pt>
                <c:pt idx="3">
                  <c:v>38</c:v>
                </c:pt>
                <c:pt idx="4">
                  <c:v>22</c:v>
                </c:pt>
                <c:pt idx="5">
                  <c:v>16</c:v>
                </c:pt>
                <c:pt idx="6">
                  <c:v>34</c:v>
                </c:pt>
                <c:pt idx="7">
                  <c:v>22</c:v>
                </c:pt>
                <c:pt idx="8">
                  <c:v>28</c:v>
                </c:pt>
                <c:pt idx="9">
                  <c:v>18</c:v>
                </c:pt>
                <c:pt idx="10">
                  <c:v>19</c:v>
                </c:pt>
                <c:pt idx="11">
                  <c:v>36</c:v>
                </c:pt>
                <c:pt idx="12">
                  <c:v>38</c:v>
                </c:pt>
              </c:numCache>
            </c:numRef>
          </c:val>
        </c:ser>
        <c:dLbls>
          <c:showLegendKey val="0"/>
          <c:showVal val="0"/>
          <c:showCatName val="0"/>
          <c:showSerName val="0"/>
          <c:showPercent val="0"/>
          <c:showBubbleSize val="0"/>
        </c:dLbls>
        <c:gapWidth val="150"/>
        <c:axId val="213437440"/>
        <c:axId val="213443328"/>
      </c:barChart>
      <c:catAx>
        <c:axId val="213437440"/>
        <c:scaling>
          <c:orientation val="minMax"/>
        </c:scaling>
        <c:delete val="0"/>
        <c:axPos val="b"/>
        <c:numFmt formatCode="General" sourceLinked="1"/>
        <c:majorTickMark val="out"/>
        <c:minorTickMark val="none"/>
        <c:tickLblPos val="nextTo"/>
        <c:crossAx val="213443328"/>
        <c:crosses val="autoZero"/>
        <c:auto val="1"/>
        <c:lblAlgn val="ctr"/>
        <c:lblOffset val="100"/>
        <c:noMultiLvlLbl val="0"/>
      </c:catAx>
      <c:valAx>
        <c:axId val="21344332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3437440"/>
        <c:crosses val="autoZero"/>
        <c:crossBetween val="between"/>
      </c:valAx>
    </c:plotArea>
    <c:legend>
      <c:legendPos val="b"/>
      <c:overlay val="0"/>
    </c:legend>
    <c:plotVisOnly val="1"/>
    <c:dispBlanksAs val="gap"/>
    <c:showDLblsOverMax val="0"/>
  </c:chart>
  <c:spPr>
    <a:ln>
      <a:solidFill>
        <a:srgbClr val="FD9D24"/>
      </a:solidFill>
      <a:prstDash val="solid"/>
    </a:ln>
  </c:sp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Road traffic deaths, by type of roads, 2010-2022 (Rate)</a:t>
            </a:r>
            <a:endParaRPr sz="1200" b="0"/>
          </a:p>
          <a:p>
            <a:pPr>
              <a:defRPr sz="1400">
                <a:latin typeface="Calibri"/>
                <a:ea typeface="Calibri"/>
                <a:cs typeface="Calibri"/>
              </a:defRPr>
            </a:pPr>
            <a:r>
              <a:rPr sz="1200" b="0"/>
              <a:t>SDG ind 11_40: freq=Annual, tra_infr=Urban roads</a:t>
            </a:r>
          </a:p>
        </c:rich>
      </c:tx>
      <c:overlay val="0"/>
    </c:title>
    <c:autoTitleDeleted val="0"/>
    <c:plotArea>
      <c:layout/>
      <c:barChart>
        <c:barDir val="col"/>
        <c:grouping val="clustered"/>
        <c:varyColors val="0"/>
        <c:ser>
          <c:idx val="0"/>
          <c:order val="0"/>
          <c:tx>
            <c:strRef>
              <c:f>'11_40'!$A$63</c:f>
              <c:strCache>
                <c:ptCount val="1"/>
                <c:pt idx="0">
                  <c:v>European Union - 27 countries (from 2020)</c:v>
                </c:pt>
              </c:strCache>
            </c:strRef>
          </c:tx>
          <c:spPr>
            <a:solidFill>
              <a:srgbClr val="FD9D24"/>
            </a:solidFill>
          </c:spPr>
          <c:invertIfNegative val="0"/>
          <c:cat>
            <c:numRef>
              <c:f>'11_40'!$B$62:$N$62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'11_40'!$B$63:$N$63</c:f>
              <c:numCache>
                <c:formatCode>General</c:formatCode>
                <c:ptCount val="13"/>
                <c:pt idx="0">
                  <c:v>2.5</c:v>
                </c:pt>
                <c:pt idx="1">
                  <c:v>2.4</c:v>
                </c:pt>
                <c:pt idx="2">
                  <c:v>2.2000000000000002</c:v>
                </c:pt>
                <c:pt idx="3">
                  <c:v>2.1</c:v>
                </c:pt>
                <c:pt idx="4">
                  <c:v>2.1</c:v>
                </c:pt>
                <c:pt idx="5">
                  <c:v>2</c:v>
                </c:pt>
                <c:pt idx="6">
                  <c:v>2</c:v>
                </c:pt>
                <c:pt idx="7">
                  <c:v>2</c:v>
                </c:pt>
                <c:pt idx="8">
                  <c:v>2</c:v>
                </c:pt>
                <c:pt idx="9">
                  <c:v>2</c:v>
                </c:pt>
                <c:pt idx="10">
                  <c:v>1.7</c:v>
                </c:pt>
                <c:pt idx="11">
                  <c:v>1.7</c:v>
                </c:pt>
                <c:pt idx="12">
                  <c:v>1.7</c:v>
                </c:pt>
              </c:numCache>
            </c:numRef>
          </c:val>
        </c:ser>
        <c:ser>
          <c:idx val="1"/>
          <c:order val="1"/>
          <c:tx>
            <c:strRef>
              <c:f>'11_40'!$A$64</c:f>
              <c:strCache>
                <c:ptCount val="1"/>
                <c:pt idx="0">
                  <c:v>Denmark</c:v>
                </c:pt>
              </c:strCache>
            </c:strRef>
          </c:tx>
          <c:spPr>
            <a:solidFill>
              <a:srgbClr val="FDB65F"/>
            </a:solidFill>
          </c:spPr>
          <c:invertIfNegative val="0"/>
          <c:cat>
            <c:numRef>
              <c:f>'11_40'!$B$62:$N$62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'11_40'!$B$64:$N$64</c:f>
              <c:numCache>
                <c:formatCode>General</c:formatCode>
                <c:ptCount val="13"/>
                <c:pt idx="0">
                  <c:v>1.4</c:v>
                </c:pt>
                <c:pt idx="1">
                  <c:v>1.2</c:v>
                </c:pt>
                <c:pt idx="2">
                  <c:v>1.1000000000000001</c:v>
                </c:pt>
                <c:pt idx="3">
                  <c:v>1.1000000000000001</c:v>
                </c:pt>
                <c:pt idx="4">
                  <c:v>0.8</c:v>
                </c:pt>
                <c:pt idx="5">
                  <c:v>1.1000000000000001</c:v>
                </c:pt>
                <c:pt idx="6">
                  <c:v>1.2</c:v>
                </c:pt>
                <c:pt idx="7">
                  <c:v>0.9</c:v>
                </c:pt>
                <c:pt idx="8">
                  <c:v>0.8</c:v>
                </c:pt>
                <c:pt idx="9">
                  <c:v>1.1000000000000001</c:v>
                </c:pt>
                <c:pt idx="10">
                  <c:v>0.9</c:v>
                </c:pt>
                <c:pt idx="11">
                  <c:v>0.8</c:v>
                </c:pt>
                <c:pt idx="12">
                  <c:v>0.8</c:v>
                </c:pt>
              </c:numCache>
            </c:numRef>
          </c:val>
        </c:ser>
        <c:ser>
          <c:idx val="2"/>
          <c:order val="2"/>
          <c:tx>
            <c:strRef>
              <c:f>'11_40'!$A$65</c:f>
              <c:strCache>
                <c:ptCount val="1"/>
                <c:pt idx="0">
                  <c:v>Croatia</c:v>
                </c:pt>
              </c:strCache>
            </c:strRef>
          </c:tx>
          <c:spPr>
            <a:solidFill>
              <a:srgbClr val="FECA8A"/>
            </a:solidFill>
          </c:spPr>
          <c:invertIfNegative val="0"/>
          <c:cat>
            <c:numRef>
              <c:f>'11_40'!$B$62:$N$62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'11_40'!$B$65:$N$65</c:f>
              <c:numCache>
                <c:formatCode>General</c:formatCode>
                <c:ptCount val="13"/>
                <c:pt idx="0">
                  <c:v>6.2</c:v>
                </c:pt>
                <c:pt idx="1">
                  <c:v>5.9</c:v>
                </c:pt>
                <c:pt idx="2">
                  <c:v>5.4</c:v>
                </c:pt>
                <c:pt idx="3">
                  <c:v>5</c:v>
                </c:pt>
                <c:pt idx="4">
                  <c:v>4.5</c:v>
                </c:pt>
                <c:pt idx="5">
                  <c:v>5.3</c:v>
                </c:pt>
                <c:pt idx="6">
                  <c:v>4.3</c:v>
                </c:pt>
                <c:pt idx="7">
                  <c:v>4.5999999999999996</c:v>
                </c:pt>
                <c:pt idx="8">
                  <c:v>4.4000000000000004</c:v>
                </c:pt>
                <c:pt idx="9">
                  <c:v>4.2</c:v>
                </c:pt>
                <c:pt idx="10">
                  <c:v>3.6</c:v>
                </c:pt>
                <c:pt idx="11">
                  <c:v>4.2</c:v>
                </c:pt>
                <c:pt idx="12">
                  <c:v>3.8</c:v>
                </c:pt>
              </c:numCache>
            </c:numRef>
          </c:val>
        </c:ser>
        <c:dLbls>
          <c:showLegendKey val="0"/>
          <c:showVal val="0"/>
          <c:showCatName val="0"/>
          <c:showSerName val="0"/>
          <c:showPercent val="0"/>
          <c:showBubbleSize val="0"/>
        </c:dLbls>
        <c:gapWidth val="150"/>
        <c:axId val="213505920"/>
        <c:axId val="213507456"/>
      </c:barChart>
      <c:catAx>
        <c:axId val="213505920"/>
        <c:scaling>
          <c:orientation val="minMax"/>
        </c:scaling>
        <c:delete val="0"/>
        <c:axPos val="b"/>
        <c:numFmt formatCode="General" sourceLinked="1"/>
        <c:majorTickMark val="out"/>
        <c:minorTickMark val="none"/>
        <c:tickLblPos val="nextTo"/>
        <c:crossAx val="213507456"/>
        <c:crosses val="autoZero"/>
        <c:auto val="1"/>
        <c:lblAlgn val="ctr"/>
        <c:lblOffset val="100"/>
        <c:noMultiLvlLbl val="0"/>
      </c:catAx>
      <c:valAx>
        <c:axId val="21350745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3505920"/>
        <c:crosses val="autoZero"/>
        <c:crossBetween val="between"/>
      </c:valAx>
    </c:plotArea>
    <c:legend>
      <c:legendPos val="b"/>
      <c:overlay val="0"/>
    </c:legend>
    <c:plotVisOnly val="1"/>
    <c:dispBlanksAs val="gap"/>
    <c:showDLblsOverMax val="0"/>
  </c:chart>
  <c:spPr>
    <a:ln>
      <a:solidFill>
        <a:srgbClr val="FD9D24"/>
      </a:solidFill>
      <a:prstDash val="solid"/>
    </a:ln>
  </c:sp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Road traffic deaths, by type of roads, 2010-2022 (Number)</a:t>
            </a:r>
            <a:endParaRPr sz="1200" b="0"/>
          </a:p>
          <a:p>
            <a:pPr>
              <a:defRPr sz="1400">
                <a:latin typeface="Calibri"/>
                <a:ea typeface="Calibri"/>
                <a:cs typeface="Calibri"/>
              </a:defRPr>
            </a:pPr>
            <a:r>
              <a:rPr sz="1200" b="0"/>
              <a:t>SDG ind 11_40: freq=Annual, tra_infr=Urban roads</a:t>
            </a:r>
          </a:p>
        </c:rich>
      </c:tx>
      <c:overlay val="0"/>
    </c:title>
    <c:autoTitleDeleted val="0"/>
    <c:plotArea>
      <c:layout/>
      <c:barChart>
        <c:barDir val="col"/>
        <c:grouping val="clustered"/>
        <c:varyColors val="0"/>
        <c:ser>
          <c:idx val="0"/>
          <c:order val="0"/>
          <c:tx>
            <c:strRef>
              <c:f>'11_40'!$A$73</c:f>
              <c:strCache>
                <c:ptCount val="1"/>
                <c:pt idx="0">
                  <c:v>European Union - 27 countries (from 2020)</c:v>
                </c:pt>
              </c:strCache>
            </c:strRef>
          </c:tx>
          <c:spPr>
            <a:solidFill>
              <a:srgbClr val="FD9D24"/>
            </a:solidFill>
          </c:spPr>
          <c:invertIfNegative val="0"/>
          <c:cat>
            <c:numRef>
              <c:f>'11_40'!$B$72:$N$72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'11_40'!$B$73:$N$73</c:f>
              <c:numCache>
                <c:formatCode>General</c:formatCode>
                <c:ptCount val="13"/>
                <c:pt idx="0">
                  <c:v>11197</c:v>
                </c:pt>
                <c:pt idx="1">
                  <c:v>10768</c:v>
                </c:pt>
                <c:pt idx="2">
                  <c:v>9848</c:v>
                </c:pt>
                <c:pt idx="3">
                  <c:v>9120</c:v>
                </c:pt>
                <c:pt idx="4">
                  <c:v>9108</c:v>
                </c:pt>
                <c:pt idx="5">
                  <c:v>8891</c:v>
                </c:pt>
                <c:pt idx="6">
                  <c:v>9101</c:v>
                </c:pt>
                <c:pt idx="7">
                  <c:v>8982</c:v>
                </c:pt>
                <c:pt idx="8">
                  <c:v>8939</c:v>
                </c:pt>
                <c:pt idx="9">
                  <c:v>8809</c:v>
                </c:pt>
                <c:pt idx="10">
                  <c:v>7455</c:v>
                </c:pt>
                <c:pt idx="11">
                  <c:v>7590</c:v>
                </c:pt>
                <c:pt idx="12">
                  <c:v>7478</c:v>
                </c:pt>
              </c:numCache>
            </c:numRef>
          </c:val>
        </c:ser>
        <c:ser>
          <c:idx val="1"/>
          <c:order val="1"/>
          <c:tx>
            <c:strRef>
              <c:f>'11_40'!$A$74</c:f>
              <c:strCache>
                <c:ptCount val="1"/>
                <c:pt idx="0">
                  <c:v>Denmark</c:v>
                </c:pt>
              </c:strCache>
            </c:strRef>
          </c:tx>
          <c:spPr>
            <a:solidFill>
              <a:srgbClr val="FDB65F"/>
            </a:solidFill>
          </c:spPr>
          <c:invertIfNegative val="0"/>
          <c:cat>
            <c:numRef>
              <c:f>'11_40'!$B$72:$N$72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'11_40'!$B$74:$N$74</c:f>
              <c:numCache>
                <c:formatCode>General</c:formatCode>
                <c:ptCount val="13"/>
                <c:pt idx="0">
                  <c:v>78</c:v>
                </c:pt>
                <c:pt idx="1">
                  <c:v>69</c:v>
                </c:pt>
                <c:pt idx="2">
                  <c:v>59</c:v>
                </c:pt>
                <c:pt idx="3">
                  <c:v>59</c:v>
                </c:pt>
                <c:pt idx="4">
                  <c:v>46</c:v>
                </c:pt>
                <c:pt idx="5">
                  <c:v>62</c:v>
                </c:pt>
                <c:pt idx="6">
                  <c:v>66</c:v>
                </c:pt>
                <c:pt idx="7">
                  <c:v>53</c:v>
                </c:pt>
                <c:pt idx="8">
                  <c:v>49</c:v>
                </c:pt>
                <c:pt idx="9">
                  <c:v>64</c:v>
                </c:pt>
                <c:pt idx="10">
                  <c:v>52</c:v>
                </c:pt>
                <c:pt idx="11">
                  <c:v>45</c:v>
                </c:pt>
                <c:pt idx="12">
                  <c:v>47</c:v>
                </c:pt>
              </c:numCache>
            </c:numRef>
          </c:val>
        </c:ser>
        <c:ser>
          <c:idx val="2"/>
          <c:order val="2"/>
          <c:tx>
            <c:strRef>
              <c:f>'11_40'!$A$75</c:f>
              <c:strCache>
                <c:ptCount val="1"/>
                <c:pt idx="0">
                  <c:v>Croatia</c:v>
                </c:pt>
              </c:strCache>
            </c:strRef>
          </c:tx>
          <c:spPr>
            <a:solidFill>
              <a:srgbClr val="FECA8A"/>
            </a:solidFill>
          </c:spPr>
          <c:invertIfNegative val="0"/>
          <c:cat>
            <c:numRef>
              <c:f>'11_40'!$B$72:$N$72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'11_40'!$B$75:$N$75</c:f>
              <c:numCache>
                <c:formatCode>General</c:formatCode>
                <c:ptCount val="13"/>
                <c:pt idx="0">
                  <c:v>265</c:v>
                </c:pt>
                <c:pt idx="1">
                  <c:v>252</c:v>
                </c:pt>
                <c:pt idx="2">
                  <c:v>230</c:v>
                </c:pt>
                <c:pt idx="3">
                  <c:v>213</c:v>
                </c:pt>
                <c:pt idx="4">
                  <c:v>191</c:v>
                </c:pt>
                <c:pt idx="5">
                  <c:v>220</c:v>
                </c:pt>
                <c:pt idx="6">
                  <c:v>176</c:v>
                </c:pt>
                <c:pt idx="7">
                  <c:v>186</c:v>
                </c:pt>
                <c:pt idx="8">
                  <c:v>175</c:v>
                </c:pt>
                <c:pt idx="9">
                  <c:v>164</c:v>
                </c:pt>
                <c:pt idx="10">
                  <c:v>142</c:v>
                </c:pt>
                <c:pt idx="11">
                  <c:v>163</c:v>
                </c:pt>
                <c:pt idx="12">
                  <c:v>145</c:v>
                </c:pt>
              </c:numCache>
            </c:numRef>
          </c:val>
        </c:ser>
        <c:dLbls>
          <c:showLegendKey val="0"/>
          <c:showVal val="0"/>
          <c:showCatName val="0"/>
          <c:showSerName val="0"/>
          <c:showPercent val="0"/>
          <c:showBubbleSize val="0"/>
        </c:dLbls>
        <c:gapWidth val="150"/>
        <c:axId val="213843328"/>
        <c:axId val="213861504"/>
      </c:barChart>
      <c:catAx>
        <c:axId val="213843328"/>
        <c:scaling>
          <c:orientation val="minMax"/>
        </c:scaling>
        <c:delete val="0"/>
        <c:axPos val="b"/>
        <c:numFmt formatCode="General" sourceLinked="1"/>
        <c:majorTickMark val="out"/>
        <c:minorTickMark val="none"/>
        <c:tickLblPos val="nextTo"/>
        <c:crossAx val="213861504"/>
        <c:crosses val="autoZero"/>
        <c:auto val="1"/>
        <c:lblAlgn val="ctr"/>
        <c:lblOffset val="100"/>
        <c:noMultiLvlLbl val="0"/>
      </c:catAx>
      <c:valAx>
        <c:axId val="21386150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3843328"/>
        <c:crosses val="autoZero"/>
        <c:crossBetween val="between"/>
      </c:valAx>
    </c:plotArea>
    <c:legend>
      <c:legendPos val="b"/>
      <c:overlay val="0"/>
    </c:legend>
    <c:plotVisOnly val="1"/>
    <c:dispBlanksAs val="gap"/>
    <c:showDLblsOverMax val="0"/>
  </c:chart>
  <c:spPr>
    <a:ln>
      <a:solidFill>
        <a:srgbClr val="FD9D24"/>
      </a:solidFill>
      <a:prstDash val="soli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Housing cost overburden rate by poverty status, 2010-2023 (Percentage)</a:t>
            </a:r>
            <a:endParaRPr lang="en-US" sz="1200" b="0"/>
          </a:p>
          <a:p>
            <a:pPr>
              <a:defRPr sz="1400">
                <a:latin typeface="Calibri"/>
                <a:ea typeface="Calibri"/>
                <a:cs typeface="Calibri"/>
              </a:defRPr>
            </a:pPr>
            <a:r>
              <a:rPr lang="en-US" sz="1200" b="0"/>
              <a:t>SDG ind 01_50: freq=Annual, sex=Total, incgrp=Below 60% of median equivalised income, age=Total</a:t>
            </a:r>
          </a:p>
        </c:rich>
      </c:tx>
      <c:layout/>
      <c:overlay val="0"/>
    </c:title>
    <c:autoTitleDeleted val="0"/>
    <c:plotArea>
      <c:layout/>
      <c:barChart>
        <c:barDir val="col"/>
        <c:grouping val="clustered"/>
        <c:varyColors val="0"/>
        <c:ser>
          <c:idx val="0"/>
          <c:order val="0"/>
          <c:tx>
            <c:strRef>
              <c:f>'01_50'!$A$34</c:f>
              <c:strCache>
                <c:ptCount val="1"/>
                <c:pt idx="0">
                  <c:v>European Union - 27 countries (from 2020)</c:v>
                </c:pt>
              </c:strCache>
            </c:strRef>
          </c:tx>
          <c:spPr>
            <a:solidFill>
              <a:srgbClr val="E5243B"/>
            </a:solidFill>
          </c:spPr>
          <c:invertIfNegative val="0"/>
          <c:cat>
            <c:numRef>
              <c:f>'01_50'!$B$33:$O$33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'01_50'!$B$34:$O$34</c:f>
              <c:numCache>
                <c:formatCode>General</c:formatCode>
                <c:ptCount val="14"/>
                <c:pt idx="0">
                  <c:v>34.799999999999997</c:v>
                </c:pt>
                <c:pt idx="1">
                  <c:v>36</c:v>
                </c:pt>
                <c:pt idx="2">
                  <c:v>39.799999999999997</c:v>
                </c:pt>
                <c:pt idx="3">
                  <c:v>39.200000000000003</c:v>
                </c:pt>
                <c:pt idx="4">
                  <c:v>39.9</c:v>
                </c:pt>
                <c:pt idx="5">
                  <c:v>39.1</c:v>
                </c:pt>
                <c:pt idx="6">
                  <c:v>38.700000000000003</c:v>
                </c:pt>
                <c:pt idx="7">
                  <c:v>37.5</c:v>
                </c:pt>
                <c:pt idx="8">
                  <c:v>36.1</c:v>
                </c:pt>
                <c:pt idx="9">
                  <c:v>35.4</c:v>
                </c:pt>
                <c:pt idx="10">
                  <c:v>31.5</c:v>
                </c:pt>
                <c:pt idx="11">
                  <c:v>34.1</c:v>
                </c:pt>
                <c:pt idx="12">
                  <c:v>33.1</c:v>
                </c:pt>
                <c:pt idx="13">
                  <c:v>33.5</c:v>
                </c:pt>
              </c:numCache>
            </c:numRef>
          </c:val>
        </c:ser>
        <c:ser>
          <c:idx val="1"/>
          <c:order val="1"/>
          <c:tx>
            <c:strRef>
              <c:f>'01_50'!$A$35</c:f>
              <c:strCache>
                <c:ptCount val="1"/>
                <c:pt idx="0">
                  <c:v>Denmark</c:v>
                </c:pt>
              </c:strCache>
            </c:strRef>
          </c:tx>
          <c:spPr>
            <a:solidFill>
              <a:srgbClr val="E94357"/>
            </a:solidFill>
          </c:spPr>
          <c:invertIfNegative val="0"/>
          <c:cat>
            <c:numRef>
              <c:f>'01_50'!$B$33:$O$33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'01_50'!$B$35:$O$35</c:f>
              <c:numCache>
                <c:formatCode>General</c:formatCode>
                <c:ptCount val="14"/>
                <c:pt idx="0">
                  <c:v>71.099999999999994</c:v>
                </c:pt>
                <c:pt idx="1">
                  <c:v>71</c:v>
                </c:pt>
                <c:pt idx="2">
                  <c:v>69.400000000000006</c:v>
                </c:pt>
                <c:pt idx="3">
                  <c:v>75.2</c:v>
                </c:pt>
                <c:pt idx="4">
                  <c:v>68.099999999999994</c:v>
                </c:pt>
                <c:pt idx="5">
                  <c:v>66.8</c:v>
                </c:pt>
                <c:pt idx="6">
                  <c:v>74.2</c:v>
                </c:pt>
                <c:pt idx="7">
                  <c:v>75.400000000000006</c:v>
                </c:pt>
                <c:pt idx="8">
                  <c:v>69.7</c:v>
                </c:pt>
                <c:pt idx="9">
                  <c:v>74.099999999999994</c:v>
                </c:pt>
                <c:pt idx="10">
                  <c:v>70.2</c:v>
                </c:pt>
                <c:pt idx="11">
                  <c:v>72.099999999999994</c:v>
                </c:pt>
                <c:pt idx="12">
                  <c:v>70.7</c:v>
                </c:pt>
                <c:pt idx="13">
                  <c:v>72.3</c:v>
                </c:pt>
              </c:numCache>
            </c:numRef>
          </c:val>
        </c:ser>
        <c:ser>
          <c:idx val="2"/>
          <c:order val="2"/>
          <c:tx>
            <c:strRef>
              <c:f>'01_50'!$A$36</c:f>
              <c:strCache>
                <c:ptCount val="1"/>
                <c:pt idx="0">
                  <c:v>Croatia</c:v>
                </c:pt>
              </c:strCache>
            </c:strRef>
          </c:tx>
          <c:spPr>
            <a:solidFill>
              <a:srgbClr val="EC5E6F"/>
            </a:solidFill>
          </c:spPr>
          <c:invertIfNegative val="0"/>
          <c:cat>
            <c:numRef>
              <c:f>'01_50'!$B$33:$O$33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'01_50'!$B$36:$O$36</c:f>
              <c:numCache>
                <c:formatCode>General</c:formatCode>
                <c:ptCount val="14"/>
                <c:pt idx="0">
                  <c:v>48.4</c:v>
                </c:pt>
                <c:pt idx="1">
                  <c:v>31.2</c:v>
                </c:pt>
                <c:pt idx="2">
                  <c:v>28.5</c:v>
                </c:pt>
                <c:pt idx="3">
                  <c:v>34.799999999999997</c:v>
                </c:pt>
                <c:pt idx="4">
                  <c:v>30</c:v>
                </c:pt>
                <c:pt idx="5">
                  <c:v>31.1</c:v>
                </c:pt>
                <c:pt idx="6">
                  <c:v>29.4</c:v>
                </c:pt>
                <c:pt idx="7">
                  <c:v>26.2</c:v>
                </c:pt>
                <c:pt idx="8">
                  <c:v>24.4</c:v>
                </c:pt>
                <c:pt idx="9">
                  <c:v>23.3</c:v>
                </c:pt>
                <c:pt idx="10">
                  <c:v>20.5</c:v>
                </c:pt>
                <c:pt idx="11">
                  <c:v>21.5</c:v>
                </c:pt>
                <c:pt idx="12">
                  <c:v>19.399999999999999</c:v>
                </c:pt>
                <c:pt idx="13">
                  <c:v>19.399999999999999</c:v>
                </c:pt>
              </c:numCache>
            </c:numRef>
          </c:val>
        </c:ser>
        <c:ser>
          <c:idx val="3"/>
          <c:order val="3"/>
          <c:tx>
            <c:strRef>
              <c:f>'01_50'!$A$37</c:f>
              <c:strCache>
                <c:ptCount val="1"/>
                <c:pt idx="0">
                  <c:v>Serbia</c:v>
                </c:pt>
              </c:strCache>
            </c:strRef>
          </c:tx>
          <c:spPr>
            <a:solidFill>
              <a:srgbClr val="EF7987"/>
            </a:solidFill>
          </c:spPr>
          <c:invertIfNegative val="0"/>
          <c:cat>
            <c:numRef>
              <c:f>'01_50'!$B$33:$O$33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'01_50'!$B$37:$O$37</c:f>
              <c:numCache>
                <c:formatCode>General</c:formatCode>
                <c:ptCount val="14"/>
                <c:pt idx="0">
                  <c:v>0</c:v>
                </c:pt>
                <c:pt idx="1">
                  <c:v>0</c:v>
                </c:pt>
                <c:pt idx="2">
                  <c:v>0</c:v>
                </c:pt>
                <c:pt idx="3">
                  <c:v>68.599999999999994</c:v>
                </c:pt>
                <c:pt idx="4">
                  <c:v>78.2</c:v>
                </c:pt>
                <c:pt idx="5">
                  <c:v>80.8</c:v>
                </c:pt>
                <c:pt idx="6">
                  <c:v>75.099999999999994</c:v>
                </c:pt>
                <c:pt idx="7">
                  <c:v>82.7</c:v>
                </c:pt>
                <c:pt idx="8">
                  <c:v>80.900000000000006</c:v>
                </c:pt>
                <c:pt idx="9">
                  <c:v>63.5</c:v>
                </c:pt>
                <c:pt idx="10">
                  <c:v>60.1</c:v>
                </c:pt>
                <c:pt idx="11">
                  <c:v>54.1</c:v>
                </c:pt>
                <c:pt idx="12">
                  <c:v>50.7</c:v>
                </c:pt>
                <c:pt idx="13">
                  <c:v>57</c:v>
                </c:pt>
              </c:numCache>
            </c:numRef>
          </c:val>
        </c:ser>
        <c:dLbls>
          <c:showLegendKey val="0"/>
          <c:showVal val="0"/>
          <c:showCatName val="0"/>
          <c:showSerName val="0"/>
          <c:showPercent val="0"/>
          <c:showBubbleSize val="0"/>
        </c:dLbls>
        <c:gapWidth val="150"/>
        <c:axId val="131213568"/>
        <c:axId val="131219456"/>
      </c:barChart>
      <c:catAx>
        <c:axId val="131213568"/>
        <c:scaling>
          <c:orientation val="minMax"/>
        </c:scaling>
        <c:delete val="0"/>
        <c:axPos val="b"/>
        <c:numFmt formatCode="General" sourceLinked="1"/>
        <c:majorTickMark val="out"/>
        <c:minorTickMark val="none"/>
        <c:tickLblPos val="nextTo"/>
        <c:crossAx val="131219456"/>
        <c:crosses val="autoZero"/>
        <c:auto val="1"/>
        <c:lblAlgn val="ctr"/>
        <c:lblOffset val="100"/>
        <c:noMultiLvlLbl val="0"/>
      </c:catAx>
      <c:valAx>
        <c:axId val="13121945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31213568"/>
        <c:crosses val="autoZero"/>
        <c:crossBetween val="between"/>
      </c:valAx>
    </c:plotArea>
    <c:legend>
      <c:legendPos val="b"/>
      <c:layout/>
      <c:overlay val="0"/>
    </c:legend>
    <c:plotVisOnly val="1"/>
    <c:dispBlanksAs val="gap"/>
    <c:showDLblsOverMax val="0"/>
  </c:chart>
  <c:spPr>
    <a:ln>
      <a:solidFill>
        <a:srgbClr val="E5243B"/>
      </a:solidFill>
      <a:prstDash val="solid"/>
    </a:ln>
  </c:sp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Road traffic deaths, by type of roads, 2010-2022 (Rate)</a:t>
            </a:r>
            <a:endParaRPr sz="1200" b="0"/>
          </a:p>
          <a:p>
            <a:pPr>
              <a:defRPr sz="1400">
                <a:latin typeface="Calibri"/>
                <a:ea typeface="Calibri"/>
                <a:cs typeface="Calibri"/>
              </a:defRPr>
            </a:pPr>
            <a:r>
              <a:rPr sz="1200" b="0"/>
              <a:t>SDG ind 11_40: freq=Annual, tra_infr=Rural roads</a:t>
            </a:r>
          </a:p>
        </c:rich>
      </c:tx>
      <c:overlay val="0"/>
    </c:title>
    <c:autoTitleDeleted val="0"/>
    <c:plotArea>
      <c:layout/>
      <c:barChart>
        <c:barDir val="col"/>
        <c:grouping val="clustered"/>
        <c:varyColors val="0"/>
        <c:ser>
          <c:idx val="0"/>
          <c:order val="0"/>
          <c:tx>
            <c:strRef>
              <c:f>'11_40'!$A$83</c:f>
              <c:strCache>
                <c:ptCount val="1"/>
                <c:pt idx="0">
                  <c:v>European Union - 27 countries (from 2020)</c:v>
                </c:pt>
              </c:strCache>
            </c:strRef>
          </c:tx>
          <c:spPr>
            <a:solidFill>
              <a:srgbClr val="FD9D24"/>
            </a:solidFill>
          </c:spPr>
          <c:invertIfNegative val="0"/>
          <c:cat>
            <c:numRef>
              <c:f>'11_40'!$B$82:$N$82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'11_40'!$B$83:$N$83</c:f>
              <c:numCache>
                <c:formatCode>General</c:formatCode>
                <c:ptCount val="13"/>
                <c:pt idx="0">
                  <c:v>3.6</c:v>
                </c:pt>
                <c:pt idx="1">
                  <c:v>3.5</c:v>
                </c:pt>
                <c:pt idx="2">
                  <c:v>3.2</c:v>
                </c:pt>
                <c:pt idx="3">
                  <c:v>2.9</c:v>
                </c:pt>
                <c:pt idx="4">
                  <c:v>2.8</c:v>
                </c:pt>
                <c:pt idx="5">
                  <c:v>2.9</c:v>
                </c:pt>
                <c:pt idx="6">
                  <c:v>2.9</c:v>
                </c:pt>
                <c:pt idx="7">
                  <c:v>2.8</c:v>
                </c:pt>
                <c:pt idx="8">
                  <c:v>2.8</c:v>
                </c:pt>
                <c:pt idx="9">
                  <c:v>2.7</c:v>
                </c:pt>
                <c:pt idx="10">
                  <c:v>2.2000000000000002</c:v>
                </c:pt>
                <c:pt idx="11">
                  <c:v>2.2999999999999998</c:v>
                </c:pt>
                <c:pt idx="12">
                  <c:v>2.2999999999999998</c:v>
                </c:pt>
              </c:numCache>
            </c:numRef>
          </c:val>
        </c:ser>
        <c:ser>
          <c:idx val="1"/>
          <c:order val="1"/>
          <c:tx>
            <c:strRef>
              <c:f>'11_40'!$A$84</c:f>
              <c:strCache>
                <c:ptCount val="1"/>
                <c:pt idx="0">
                  <c:v>Denmark</c:v>
                </c:pt>
              </c:strCache>
            </c:strRef>
          </c:tx>
          <c:spPr>
            <a:solidFill>
              <a:srgbClr val="FDB65F"/>
            </a:solidFill>
          </c:spPr>
          <c:invertIfNegative val="0"/>
          <c:cat>
            <c:numRef>
              <c:f>'11_40'!$B$82:$N$82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'11_40'!$B$84:$N$84</c:f>
              <c:numCache>
                <c:formatCode>General</c:formatCode>
                <c:ptCount val="13"/>
                <c:pt idx="0">
                  <c:v>2.7</c:v>
                </c:pt>
                <c:pt idx="1">
                  <c:v>2.5</c:v>
                </c:pt>
                <c:pt idx="2">
                  <c:v>1.8</c:v>
                </c:pt>
                <c:pt idx="3">
                  <c:v>2.1</c:v>
                </c:pt>
                <c:pt idx="4">
                  <c:v>2.2000000000000002</c:v>
                </c:pt>
                <c:pt idx="5">
                  <c:v>1.8</c:v>
                </c:pt>
                <c:pt idx="6">
                  <c:v>2.1</c:v>
                </c:pt>
                <c:pt idx="7">
                  <c:v>1.9</c:v>
                </c:pt>
                <c:pt idx="8">
                  <c:v>1.7</c:v>
                </c:pt>
                <c:pt idx="9">
                  <c:v>2.1</c:v>
                </c:pt>
                <c:pt idx="10">
                  <c:v>1.7</c:v>
                </c:pt>
                <c:pt idx="11">
                  <c:v>1.3</c:v>
                </c:pt>
                <c:pt idx="12">
                  <c:v>1.6</c:v>
                </c:pt>
              </c:numCache>
            </c:numRef>
          </c:val>
        </c:ser>
        <c:ser>
          <c:idx val="2"/>
          <c:order val="2"/>
          <c:tx>
            <c:strRef>
              <c:f>'11_40'!$A$85</c:f>
              <c:strCache>
                <c:ptCount val="1"/>
                <c:pt idx="0">
                  <c:v>Croatia</c:v>
                </c:pt>
              </c:strCache>
            </c:strRef>
          </c:tx>
          <c:spPr>
            <a:solidFill>
              <a:srgbClr val="FECA8A"/>
            </a:solidFill>
          </c:spPr>
          <c:invertIfNegative val="0"/>
          <c:cat>
            <c:numRef>
              <c:f>'11_40'!$B$82:$N$82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'11_40'!$B$85:$N$85</c:f>
              <c:numCache>
                <c:formatCode>General</c:formatCode>
                <c:ptCount val="13"/>
                <c:pt idx="0">
                  <c:v>3</c:v>
                </c:pt>
                <c:pt idx="1">
                  <c:v>3.3</c:v>
                </c:pt>
                <c:pt idx="2">
                  <c:v>2.8</c:v>
                </c:pt>
                <c:pt idx="3">
                  <c:v>2.8</c:v>
                </c:pt>
                <c:pt idx="4">
                  <c:v>2.2999999999999998</c:v>
                </c:pt>
                <c:pt idx="5">
                  <c:v>2.7</c:v>
                </c:pt>
                <c:pt idx="6">
                  <c:v>2.4</c:v>
                </c:pt>
                <c:pt idx="7">
                  <c:v>3</c:v>
                </c:pt>
                <c:pt idx="8">
                  <c:v>2.9</c:v>
                </c:pt>
                <c:pt idx="9">
                  <c:v>2.9</c:v>
                </c:pt>
                <c:pt idx="10">
                  <c:v>1.9</c:v>
                </c:pt>
                <c:pt idx="11">
                  <c:v>2.4</c:v>
                </c:pt>
                <c:pt idx="12">
                  <c:v>2.4</c:v>
                </c:pt>
              </c:numCache>
            </c:numRef>
          </c:val>
        </c:ser>
        <c:dLbls>
          <c:showLegendKey val="0"/>
          <c:showVal val="0"/>
          <c:showCatName val="0"/>
          <c:showSerName val="0"/>
          <c:showPercent val="0"/>
          <c:showBubbleSize val="0"/>
        </c:dLbls>
        <c:gapWidth val="150"/>
        <c:axId val="213882368"/>
        <c:axId val="213883904"/>
      </c:barChart>
      <c:catAx>
        <c:axId val="213882368"/>
        <c:scaling>
          <c:orientation val="minMax"/>
        </c:scaling>
        <c:delete val="0"/>
        <c:axPos val="b"/>
        <c:numFmt formatCode="General" sourceLinked="1"/>
        <c:majorTickMark val="out"/>
        <c:minorTickMark val="none"/>
        <c:tickLblPos val="nextTo"/>
        <c:crossAx val="213883904"/>
        <c:crosses val="autoZero"/>
        <c:auto val="1"/>
        <c:lblAlgn val="ctr"/>
        <c:lblOffset val="100"/>
        <c:noMultiLvlLbl val="0"/>
      </c:catAx>
      <c:valAx>
        <c:axId val="21388390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3882368"/>
        <c:crosses val="autoZero"/>
        <c:crossBetween val="between"/>
      </c:valAx>
    </c:plotArea>
    <c:legend>
      <c:legendPos val="b"/>
      <c:overlay val="0"/>
    </c:legend>
    <c:plotVisOnly val="1"/>
    <c:dispBlanksAs val="gap"/>
    <c:showDLblsOverMax val="0"/>
  </c:chart>
  <c:spPr>
    <a:ln>
      <a:solidFill>
        <a:srgbClr val="FD9D24"/>
      </a:solidFill>
      <a:prstDash val="solid"/>
    </a:ln>
  </c:sp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Road traffic deaths, by type of roads, 2010-2022 (Number)</a:t>
            </a:r>
            <a:endParaRPr sz="1200" b="0"/>
          </a:p>
          <a:p>
            <a:pPr>
              <a:defRPr sz="1400">
                <a:latin typeface="Calibri"/>
                <a:ea typeface="Calibri"/>
                <a:cs typeface="Calibri"/>
              </a:defRPr>
            </a:pPr>
            <a:r>
              <a:rPr sz="1200" b="0"/>
              <a:t>SDG ind 11_40: freq=Annual, tra_infr=Rural roads</a:t>
            </a:r>
          </a:p>
        </c:rich>
      </c:tx>
      <c:overlay val="0"/>
    </c:title>
    <c:autoTitleDeleted val="0"/>
    <c:plotArea>
      <c:layout/>
      <c:barChart>
        <c:barDir val="col"/>
        <c:grouping val="clustered"/>
        <c:varyColors val="0"/>
        <c:ser>
          <c:idx val="0"/>
          <c:order val="0"/>
          <c:tx>
            <c:strRef>
              <c:f>'11_40'!$A$93</c:f>
              <c:strCache>
                <c:ptCount val="1"/>
                <c:pt idx="0">
                  <c:v>European Union - 27 countries (from 2020)</c:v>
                </c:pt>
              </c:strCache>
            </c:strRef>
          </c:tx>
          <c:spPr>
            <a:solidFill>
              <a:srgbClr val="FD9D24"/>
            </a:solidFill>
          </c:spPr>
          <c:invertIfNegative val="0"/>
          <c:cat>
            <c:numRef>
              <c:f>'11_40'!$B$92:$N$92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'11_40'!$B$93:$N$93</c:f>
              <c:numCache>
                <c:formatCode>General</c:formatCode>
                <c:ptCount val="13"/>
                <c:pt idx="0">
                  <c:v>15828</c:v>
                </c:pt>
                <c:pt idx="1">
                  <c:v>15266</c:v>
                </c:pt>
                <c:pt idx="2">
                  <c:v>14024</c:v>
                </c:pt>
                <c:pt idx="3">
                  <c:v>12597</c:v>
                </c:pt>
                <c:pt idx="4">
                  <c:v>12603</c:v>
                </c:pt>
                <c:pt idx="5">
                  <c:v>12888</c:v>
                </c:pt>
                <c:pt idx="6">
                  <c:v>12760</c:v>
                </c:pt>
                <c:pt idx="7">
                  <c:v>12424</c:v>
                </c:pt>
                <c:pt idx="8">
                  <c:v>12358</c:v>
                </c:pt>
                <c:pt idx="9">
                  <c:v>11977</c:v>
                </c:pt>
                <c:pt idx="10">
                  <c:v>9887</c:v>
                </c:pt>
                <c:pt idx="11">
                  <c:v>10292</c:v>
                </c:pt>
                <c:pt idx="12">
                  <c:v>10392</c:v>
                </c:pt>
              </c:numCache>
            </c:numRef>
          </c:val>
        </c:ser>
        <c:ser>
          <c:idx val="1"/>
          <c:order val="1"/>
          <c:tx>
            <c:strRef>
              <c:f>'11_40'!$A$94</c:f>
              <c:strCache>
                <c:ptCount val="1"/>
                <c:pt idx="0">
                  <c:v>Denmark</c:v>
                </c:pt>
              </c:strCache>
            </c:strRef>
          </c:tx>
          <c:spPr>
            <a:solidFill>
              <a:srgbClr val="FDB65F"/>
            </a:solidFill>
          </c:spPr>
          <c:invertIfNegative val="0"/>
          <c:cat>
            <c:numRef>
              <c:f>'11_40'!$B$92:$N$92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'11_40'!$B$94:$N$94</c:f>
              <c:numCache>
                <c:formatCode>General</c:formatCode>
                <c:ptCount val="13"/>
                <c:pt idx="0">
                  <c:v>151</c:v>
                </c:pt>
                <c:pt idx="1">
                  <c:v>139</c:v>
                </c:pt>
                <c:pt idx="2">
                  <c:v>100</c:v>
                </c:pt>
                <c:pt idx="3">
                  <c:v>120</c:v>
                </c:pt>
                <c:pt idx="4">
                  <c:v>122</c:v>
                </c:pt>
                <c:pt idx="5">
                  <c:v>100</c:v>
                </c:pt>
                <c:pt idx="6">
                  <c:v>120</c:v>
                </c:pt>
                <c:pt idx="7">
                  <c:v>110</c:v>
                </c:pt>
                <c:pt idx="8">
                  <c:v>101</c:v>
                </c:pt>
                <c:pt idx="9">
                  <c:v>121</c:v>
                </c:pt>
                <c:pt idx="10">
                  <c:v>97</c:v>
                </c:pt>
                <c:pt idx="11">
                  <c:v>74</c:v>
                </c:pt>
                <c:pt idx="12">
                  <c:v>95</c:v>
                </c:pt>
              </c:numCache>
            </c:numRef>
          </c:val>
        </c:ser>
        <c:ser>
          <c:idx val="2"/>
          <c:order val="2"/>
          <c:tx>
            <c:strRef>
              <c:f>'11_40'!$A$95</c:f>
              <c:strCache>
                <c:ptCount val="1"/>
                <c:pt idx="0">
                  <c:v>Croatia</c:v>
                </c:pt>
              </c:strCache>
            </c:strRef>
          </c:tx>
          <c:spPr>
            <a:solidFill>
              <a:srgbClr val="FECA8A"/>
            </a:solidFill>
          </c:spPr>
          <c:invertIfNegative val="0"/>
          <c:cat>
            <c:numRef>
              <c:f>'11_40'!$B$92:$N$92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'11_40'!$B$95:$N$95</c:f>
              <c:numCache>
                <c:formatCode>General</c:formatCode>
                <c:ptCount val="13"/>
                <c:pt idx="0">
                  <c:v>128</c:v>
                </c:pt>
                <c:pt idx="1">
                  <c:v>143</c:v>
                </c:pt>
                <c:pt idx="2">
                  <c:v>121</c:v>
                </c:pt>
                <c:pt idx="3">
                  <c:v>117</c:v>
                </c:pt>
                <c:pt idx="4">
                  <c:v>95</c:v>
                </c:pt>
                <c:pt idx="5">
                  <c:v>112</c:v>
                </c:pt>
                <c:pt idx="6">
                  <c:v>97</c:v>
                </c:pt>
                <c:pt idx="7">
                  <c:v>123</c:v>
                </c:pt>
                <c:pt idx="8">
                  <c:v>114</c:v>
                </c:pt>
                <c:pt idx="9">
                  <c:v>115</c:v>
                </c:pt>
                <c:pt idx="10">
                  <c:v>76</c:v>
                </c:pt>
                <c:pt idx="11">
                  <c:v>93</c:v>
                </c:pt>
                <c:pt idx="12">
                  <c:v>92</c:v>
                </c:pt>
              </c:numCache>
            </c:numRef>
          </c:val>
        </c:ser>
        <c:dLbls>
          <c:showLegendKey val="0"/>
          <c:showVal val="0"/>
          <c:showCatName val="0"/>
          <c:showSerName val="0"/>
          <c:showPercent val="0"/>
          <c:showBubbleSize val="0"/>
        </c:dLbls>
        <c:gapWidth val="150"/>
        <c:axId val="214105088"/>
        <c:axId val="214110976"/>
      </c:barChart>
      <c:catAx>
        <c:axId val="214105088"/>
        <c:scaling>
          <c:orientation val="minMax"/>
        </c:scaling>
        <c:delete val="0"/>
        <c:axPos val="b"/>
        <c:numFmt formatCode="General" sourceLinked="1"/>
        <c:majorTickMark val="out"/>
        <c:minorTickMark val="none"/>
        <c:tickLblPos val="nextTo"/>
        <c:crossAx val="214110976"/>
        <c:crosses val="autoZero"/>
        <c:auto val="1"/>
        <c:lblAlgn val="ctr"/>
        <c:lblOffset val="100"/>
        <c:noMultiLvlLbl val="0"/>
      </c:catAx>
      <c:valAx>
        <c:axId val="21411097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4105088"/>
        <c:crosses val="autoZero"/>
        <c:crossBetween val="between"/>
      </c:valAx>
    </c:plotArea>
    <c:legend>
      <c:legendPos val="b"/>
      <c:overlay val="0"/>
    </c:legend>
    <c:plotVisOnly val="1"/>
    <c:dispBlanksAs val="gap"/>
    <c:showDLblsOverMax val="0"/>
  </c:chart>
  <c:spPr>
    <a:ln>
      <a:solidFill>
        <a:srgbClr val="FD9D24"/>
      </a:solidFill>
      <a:prstDash val="solid"/>
    </a:ln>
  </c:sp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Road traffic deaths, by type of roads, 2010-2022 (Rate)</a:t>
            </a:r>
            <a:endParaRPr sz="1200" b="0"/>
          </a:p>
          <a:p>
            <a:pPr>
              <a:defRPr sz="1400">
                <a:latin typeface="Calibri"/>
                <a:ea typeface="Calibri"/>
                <a:cs typeface="Calibri"/>
              </a:defRPr>
            </a:pPr>
            <a:r>
              <a:rPr sz="1200" b="0"/>
              <a:t>SDG ind 11_40: freq=Annual, tra_infr=Unknown</a:t>
            </a:r>
          </a:p>
        </c:rich>
      </c:tx>
      <c:overlay val="0"/>
    </c:title>
    <c:autoTitleDeleted val="0"/>
    <c:plotArea>
      <c:layout/>
      <c:barChart>
        <c:barDir val="col"/>
        <c:grouping val="clustered"/>
        <c:varyColors val="0"/>
        <c:ser>
          <c:idx val="0"/>
          <c:order val="0"/>
          <c:tx>
            <c:strRef>
              <c:f>'11_40'!$A$103</c:f>
              <c:strCache>
                <c:ptCount val="1"/>
                <c:pt idx="0">
                  <c:v>European Union - 27 countries (from 2020)</c:v>
                </c:pt>
              </c:strCache>
            </c:strRef>
          </c:tx>
          <c:spPr>
            <a:solidFill>
              <a:srgbClr val="FD9D24"/>
            </a:solidFill>
          </c:spPr>
          <c:invertIfNegative val="0"/>
          <c:cat>
            <c:numRef>
              <c:f>'11_40'!$B$102:$N$102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'11_40'!$B$103:$N$103</c:f>
              <c:numCache>
                <c:formatCode>General</c:formatCode>
                <c:ptCount val="13"/>
                <c:pt idx="0">
                  <c:v>0.1</c:v>
                </c:pt>
                <c:pt idx="1">
                  <c:v>0.1</c:v>
                </c:pt>
                <c:pt idx="2">
                  <c:v>0.2</c:v>
                </c:pt>
                <c:pt idx="3">
                  <c:v>0.1</c:v>
                </c:pt>
                <c:pt idx="4">
                  <c:v>0.1</c:v>
                </c:pt>
                <c:pt idx="5">
                  <c:v>0.1</c:v>
                </c:pt>
                <c:pt idx="6">
                  <c:v>0</c:v>
                </c:pt>
                <c:pt idx="7">
                  <c:v>0</c:v>
                </c:pt>
                <c:pt idx="8">
                  <c:v>0</c:v>
                </c:pt>
                <c:pt idx="9">
                  <c:v>0</c:v>
                </c:pt>
                <c:pt idx="10">
                  <c:v>0</c:v>
                </c:pt>
                <c:pt idx="11">
                  <c:v>0.1</c:v>
                </c:pt>
                <c:pt idx="12">
                  <c:v>0</c:v>
                </c:pt>
              </c:numCache>
            </c:numRef>
          </c:val>
        </c:ser>
        <c:ser>
          <c:idx val="1"/>
          <c:order val="1"/>
          <c:tx>
            <c:strRef>
              <c:f>'11_40'!$A$104</c:f>
              <c:strCache>
                <c:ptCount val="1"/>
                <c:pt idx="0">
                  <c:v>Denmark</c:v>
                </c:pt>
              </c:strCache>
            </c:strRef>
          </c:tx>
          <c:spPr>
            <a:solidFill>
              <a:srgbClr val="FDB65F"/>
            </a:solidFill>
          </c:spPr>
          <c:invertIfNegative val="0"/>
          <c:cat>
            <c:numRef>
              <c:f>'11_40'!$B$102:$N$102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'11_40'!$B$104:$N$104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'11_40'!$A$105</c:f>
              <c:strCache>
                <c:ptCount val="1"/>
                <c:pt idx="0">
                  <c:v>Croatia</c:v>
                </c:pt>
              </c:strCache>
            </c:strRef>
          </c:tx>
          <c:spPr>
            <a:solidFill>
              <a:srgbClr val="FECA8A"/>
            </a:solidFill>
          </c:spPr>
          <c:invertIfNegative val="0"/>
          <c:cat>
            <c:numRef>
              <c:f>'11_40'!$B$102:$N$102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'11_40'!$B$105:$N$105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214274048"/>
        <c:axId val="214275584"/>
      </c:barChart>
      <c:catAx>
        <c:axId val="214274048"/>
        <c:scaling>
          <c:orientation val="minMax"/>
        </c:scaling>
        <c:delete val="0"/>
        <c:axPos val="b"/>
        <c:numFmt formatCode="General" sourceLinked="1"/>
        <c:majorTickMark val="out"/>
        <c:minorTickMark val="none"/>
        <c:tickLblPos val="nextTo"/>
        <c:crossAx val="214275584"/>
        <c:crosses val="autoZero"/>
        <c:auto val="1"/>
        <c:lblAlgn val="ctr"/>
        <c:lblOffset val="100"/>
        <c:noMultiLvlLbl val="0"/>
      </c:catAx>
      <c:valAx>
        <c:axId val="21427558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4274048"/>
        <c:crosses val="autoZero"/>
        <c:crossBetween val="between"/>
      </c:valAx>
    </c:plotArea>
    <c:legend>
      <c:legendPos val="b"/>
      <c:overlay val="0"/>
    </c:legend>
    <c:plotVisOnly val="1"/>
    <c:dispBlanksAs val="gap"/>
    <c:showDLblsOverMax val="0"/>
  </c:chart>
  <c:spPr>
    <a:ln>
      <a:solidFill>
        <a:srgbClr val="FD9D24"/>
      </a:solidFill>
      <a:prstDash val="solid"/>
    </a:ln>
  </c:sp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Road traffic deaths, by type of roads, 2010-2022 (Number)</a:t>
            </a:r>
            <a:endParaRPr sz="1200" b="0"/>
          </a:p>
          <a:p>
            <a:pPr>
              <a:defRPr sz="1400">
                <a:latin typeface="Calibri"/>
                <a:ea typeface="Calibri"/>
                <a:cs typeface="Calibri"/>
              </a:defRPr>
            </a:pPr>
            <a:r>
              <a:rPr sz="1200" b="0"/>
              <a:t>SDG ind 11_40: freq=Annual, tra_infr=Unknown</a:t>
            </a:r>
          </a:p>
        </c:rich>
      </c:tx>
      <c:overlay val="0"/>
    </c:title>
    <c:autoTitleDeleted val="0"/>
    <c:plotArea>
      <c:layout/>
      <c:barChart>
        <c:barDir val="col"/>
        <c:grouping val="clustered"/>
        <c:varyColors val="0"/>
        <c:ser>
          <c:idx val="0"/>
          <c:order val="0"/>
          <c:tx>
            <c:strRef>
              <c:f>'11_40'!$A$113</c:f>
              <c:strCache>
                <c:ptCount val="1"/>
                <c:pt idx="0">
                  <c:v>European Union - 27 countries (from 2020)</c:v>
                </c:pt>
              </c:strCache>
            </c:strRef>
          </c:tx>
          <c:spPr>
            <a:solidFill>
              <a:srgbClr val="FD9D24"/>
            </a:solidFill>
          </c:spPr>
          <c:invertIfNegative val="0"/>
          <c:cat>
            <c:numRef>
              <c:f>'11_40'!$B$112:$N$112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'11_40'!$B$113:$N$113</c:f>
              <c:numCache>
                <c:formatCode>General</c:formatCode>
                <c:ptCount val="13"/>
                <c:pt idx="0">
                  <c:v>354</c:v>
                </c:pt>
                <c:pt idx="1">
                  <c:v>655</c:v>
                </c:pt>
                <c:pt idx="2">
                  <c:v>785</c:v>
                </c:pt>
                <c:pt idx="3">
                  <c:v>633</c:v>
                </c:pt>
                <c:pt idx="4">
                  <c:v>651</c:v>
                </c:pt>
                <c:pt idx="5">
                  <c:v>653</c:v>
                </c:pt>
                <c:pt idx="6">
                  <c:v>27</c:v>
                </c:pt>
                <c:pt idx="7">
                  <c:v>9</c:v>
                </c:pt>
                <c:pt idx="8">
                  <c:v>11</c:v>
                </c:pt>
                <c:pt idx="9">
                  <c:v>31</c:v>
                </c:pt>
                <c:pt idx="10">
                  <c:v>15</c:v>
                </c:pt>
                <c:pt idx="11">
                  <c:v>287</c:v>
                </c:pt>
                <c:pt idx="12">
                  <c:v>1</c:v>
                </c:pt>
              </c:numCache>
            </c:numRef>
          </c:val>
        </c:ser>
        <c:ser>
          <c:idx val="1"/>
          <c:order val="1"/>
          <c:tx>
            <c:strRef>
              <c:f>'11_40'!$A$114</c:f>
              <c:strCache>
                <c:ptCount val="1"/>
                <c:pt idx="0">
                  <c:v>Denmark</c:v>
                </c:pt>
              </c:strCache>
            </c:strRef>
          </c:tx>
          <c:spPr>
            <a:solidFill>
              <a:srgbClr val="FDB65F"/>
            </a:solidFill>
          </c:spPr>
          <c:invertIfNegative val="0"/>
          <c:cat>
            <c:numRef>
              <c:f>'11_40'!$B$112:$N$112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'11_40'!$B$114:$N$114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'11_40'!$A$115</c:f>
              <c:strCache>
                <c:ptCount val="1"/>
                <c:pt idx="0">
                  <c:v>Croatia</c:v>
                </c:pt>
              </c:strCache>
            </c:strRef>
          </c:tx>
          <c:spPr>
            <a:solidFill>
              <a:srgbClr val="FECA8A"/>
            </a:solidFill>
          </c:spPr>
          <c:invertIfNegative val="0"/>
          <c:cat>
            <c:numRef>
              <c:f>'11_40'!$B$112:$N$112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'11_40'!$B$115:$N$115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214487040"/>
        <c:axId val="214488576"/>
      </c:barChart>
      <c:catAx>
        <c:axId val="214487040"/>
        <c:scaling>
          <c:orientation val="minMax"/>
        </c:scaling>
        <c:delete val="0"/>
        <c:axPos val="b"/>
        <c:numFmt formatCode="General" sourceLinked="1"/>
        <c:majorTickMark val="out"/>
        <c:minorTickMark val="none"/>
        <c:tickLblPos val="nextTo"/>
        <c:crossAx val="214488576"/>
        <c:crosses val="autoZero"/>
        <c:auto val="1"/>
        <c:lblAlgn val="ctr"/>
        <c:lblOffset val="100"/>
        <c:noMultiLvlLbl val="0"/>
      </c:catAx>
      <c:valAx>
        <c:axId val="21448857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4487040"/>
        <c:crosses val="autoZero"/>
        <c:crossBetween val="between"/>
      </c:valAx>
    </c:plotArea>
    <c:legend>
      <c:legendPos val="b"/>
      <c:overlay val="0"/>
    </c:legend>
    <c:plotVisOnly val="1"/>
    <c:dispBlanksAs val="gap"/>
    <c:showDLblsOverMax val="0"/>
  </c:chart>
  <c:spPr>
    <a:ln>
      <a:solidFill>
        <a:srgbClr val="FD9D24"/>
      </a:solidFill>
      <a:prstDash val="solid"/>
    </a:ln>
  </c:sp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Premature deaths due to exposure to fine particulate matter (PM2.5), 2010-2022 (Number)</a:t>
            </a:r>
            <a:endParaRPr lang="en-US" sz="1200" b="0"/>
          </a:p>
          <a:p>
            <a:pPr>
              <a:defRPr sz="1400">
                <a:latin typeface="Calibri"/>
                <a:ea typeface="Calibri"/>
                <a:cs typeface="Calibri"/>
              </a:defRPr>
            </a:pPr>
            <a:r>
              <a:rPr lang="en-US" sz="1200" b="0"/>
              <a:t>SDG ind 11_52: freq=Annual, airpol=Particulates &lt; 2.5µm, indic_he=Premature death</a:t>
            </a:r>
          </a:p>
        </c:rich>
      </c:tx>
      <c:layout/>
      <c:overlay val="0"/>
    </c:title>
    <c:autoTitleDeleted val="0"/>
    <c:plotArea>
      <c:layout/>
      <c:barChart>
        <c:barDir val="col"/>
        <c:grouping val="clustered"/>
        <c:varyColors val="0"/>
        <c:ser>
          <c:idx val="0"/>
          <c:order val="0"/>
          <c:tx>
            <c:strRef>
              <c:f>'11_52'!$A$23</c:f>
              <c:strCache>
                <c:ptCount val="1"/>
                <c:pt idx="0">
                  <c:v>European Union - 27 countries (from 2020)</c:v>
                </c:pt>
              </c:strCache>
            </c:strRef>
          </c:tx>
          <c:spPr>
            <a:solidFill>
              <a:srgbClr val="FD9D24"/>
            </a:solidFill>
          </c:spPr>
          <c:invertIfNegative val="0"/>
          <c:cat>
            <c:numRef>
              <c:f>'11_52'!$B$22:$N$22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'11_52'!$B$23:$N$23</c:f>
              <c:numCache>
                <c:formatCode>General</c:formatCode>
                <c:ptCount val="13"/>
                <c:pt idx="0">
                  <c:v>367509</c:v>
                </c:pt>
                <c:pt idx="1">
                  <c:v>391884</c:v>
                </c:pt>
                <c:pt idx="2">
                  <c:v>343480</c:v>
                </c:pt>
                <c:pt idx="3">
                  <c:v>328781</c:v>
                </c:pt>
                <c:pt idx="4">
                  <c:v>291671</c:v>
                </c:pt>
                <c:pt idx="5">
                  <c:v>322139</c:v>
                </c:pt>
                <c:pt idx="6">
                  <c:v>283047</c:v>
                </c:pt>
                <c:pt idx="7">
                  <c:v>304667</c:v>
                </c:pt>
                <c:pt idx="8">
                  <c:v>291931</c:v>
                </c:pt>
                <c:pt idx="9">
                  <c:v>231973</c:v>
                </c:pt>
                <c:pt idx="10">
                  <c:v>238582</c:v>
                </c:pt>
                <c:pt idx="11">
                  <c:v>254867</c:v>
                </c:pt>
                <c:pt idx="12">
                  <c:v>239086</c:v>
                </c:pt>
              </c:numCache>
            </c:numRef>
          </c:val>
        </c:ser>
        <c:ser>
          <c:idx val="1"/>
          <c:order val="1"/>
          <c:tx>
            <c:strRef>
              <c:f>'11_52'!$A$24</c:f>
              <c:strCache>
                <c:ptCount val="1"/>
                <c:pt idx="0">
                  <c:v>Denmark</c:v>
                </c:pt>
              </c:strCache>
            </c:strRef>
          </c:tx>
          <c:spPr>
            <a:solidFill>
              <a:srgbClr val="FDB65F"/>
            </a:solidFill>
          </c:spPr>
          <c:invertIfNegative val="0"/>
          <c:cat>
            <c:numRef>
              <c:f>'11_52'!$B$22:$N$22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'11_52'!$B$24:$N$24</c:f>
              <c:numCache>
                <c:formatCode>General</c:formatCode>
                <c:ptCount val="13"/>
                <c:pt idx="0">
                  <c:v>2580</c:v>
                </c:pt>
                <c:pt idx="1">
                  <c:v>3388</c:v>
                </c:pt>
                <c:pt idx="2">
                  <c:v>1918</c:v>
                </c:pt>
                <c:pt idx="3">
                  <c:v>1764</c:v>
                </c:pt>
                <c:pt idx="4">
                  <c:v>2422</c:v>
                </c:pt>
                <c:pt idx="5">
                  <c:v>1845</c:v>
                </c:pt>
                <c:pt idx="6">
                  <c:v>1652</c:v>
                </c:pt>
                <c:pt idx="7">
                  <c:v>1367</c:v>
                </c:pt>
                <c:pt idx="8">
                  <c:v>2204</c:v>
                </c:pt>
                <c:pt idx="9">
                  <c:v>1720</c:v>
                </c:pt>
                <c:pt idx="10">
                  <c:v>1041</c:v>
                </c:pt>
                <c:pt idx="11">
                  <c:v>1256</c:v>
                </c:pt>
                <c:pt idx="12">
                  <c:v>1195</c:v>
                </c:pt>
              </c:numCache>
            </c:numRef>
          </c:val>
        </c:ser>
        <c:ser>
          <c:idx val="2"/>
          <c:order val="2"/>
          <c:tx>
            <c:strRef>
              <c:f>'11_52'!$A$25</c:f>
              <c:strCache>
                <c:ptCount val="1"/>
                <c:pt idx="0">
                  <c:v>Croatia</c:v>
                </c:pt>
              </c:strCache>
            </c:strRef>
          </c:tx>
          <c:spPr>
            <a:solidFill>
              <a:srgbClr val="FECA8A"/>
            </a:solidFill>
          </c:spPr>
          <c:invertIfNegative val="0"/>
          <c:cat>
            <c:numRef>
              <c:f>'11_52'!$B$22:$N$22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'11_52'!$B$25:$N$25</c:f>
              <c:numCache>
                <c:formatCode>General</c:formatCode>
                <c:ptCount val="13"/>
                <c:pt idx="0">
                  <c:v>5435</c:v>
                </c:pt>
                <c:pt idx="1">
                  <c:v>5907</c:v>
                </c:pt>
                <c:pt idx="2">
                  <c:v>4254</c:v>
                </c:pt>
                <c:pt idx="3">
                  <c:v>4127</c:v>
                </c:pt>
                <c:pt idx="4">
                  <c:v>3796</c:v>
                </c:pt>
                <c:pt idx="5">
                  <c:v>4714</c:v>
                </c:pt>
                <c:pt idx="6">
                  <c:v>5199</c:v>
                </c:pt>
                <c:pt idx="7">
                  <c:v>4753</c:v>
                </c:pt>
                <c:pt idx="8">
                  <c:v>4804</c:v>
                </c:pt>
                <c:pt idx="9">
                  <c:v>3563</c:v>
                </c:pt>
                <c:pt idx="10">
                  <c:v>4260</c:v>
                </c:pt>
                <c:pt idx="11">
                  <c:v>4369</c:v>
                </c:pt>
                <c:pt idx="12">
                  <c:v>3813</c:v>
                </c:pt>
              </c:numCache>
            </c:numRef>
          </c:val>
        </c:ser>
        <c:ser>
          <c:idx val="3"/>
          <c:order val="3"/>
          <c:tx>
            <c:strRef>
              <c:f>'11_52'!$A$26</c:f>
              <c:strCache>
                <c:ptCount val="1"/>
                <c:pt idx="0">
                  <c:v>Serbia</c:v>
                </c:pt>
              </c:strCache>
            </c:strRef>
          </c:tx>
          <c:spPr>
            <a:solidFill>
              <a:srgbClr val="F48702"/>
            </a:solidFill>
          </c:spPr>
          <c:invertIfNegative val="0"/>
          <c:cat>
            <c:numRef>
              <c:f>'11_52'!$B$22:$N$22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'11_52'!$B$26:$N$26</c:f>
              <c:numCache>
                <c:formatCode>General</c:formatCode>
                <c:ptCount val="13"/>
                <c:pt idx="0">
                  <c:v>11877</c:v>
                </c:pt>
                <c:pt idx="1">
                  <c:v>17520</c:v>
                </c:pt>
                <c:pt idx="2">
                  <c:v>13373</c:v>
                </c:pt>
                <c:pt idx="3">
                  <c:v>11205</c:v>
                </c:pt>
                <c:pt idx="4">
                  <c:v>11554</c:v>
                </c:pt>
                <c:pt idx="5">
                  <c:v>13180</c:v>
                </c:pt>
                <c:pt idx="6">
                  <c:v>13759</c:v>
                </c:pt>
                <c:pt idx="7">
                  <c:v>16205</c:v>
                </c:pt>
                <c:pt idx="8">
                  <c:v>14716</c:v>
                </c:pt>
                <c:pt idx="9">
                  <c:v>11130</c:v>
                </c:pt>
                <c:pt idx="10">
                  <c:v>14381</c:v>
                </c:pt>
                <c:pt idx="11">
                  <c:v>14850</c:v>
                </c:pt>
                <c:pt idx="12">
                  <c:v>10799</c:v>
                </c:pt>
              </c:numCache>
            </c:numRef>
          </c:val>
        </c:ser>
        <c:dLbls>
          <c:showLegendKey val="0"/>
          <c:showVal val="0"/>
          <c:showCatName val="0"/>
          <c:showSerName val="0"/>
          <c:showPercent val="0"/>
          <c:showBubbleSize val="0"/>
        </c:dLbls>
        <c:gapWidth val="150"/>
        <c:axId val="214706432"/>
        <c:axId val="214708224"/>
      </c:barChart>
      <c:catAx>
        <c:axId val="214706432"/>
        <c:scaling>
          <c:orientation val="minMax"/>
        </c:scaling>
        <c:delete val="0"/>
        <c:axPos val="b"/>
        <c:numFmt formatCode="General" sourceLinked="1"/>
        <c:majorTickMark val="out"/>
        <c:minorTickMark val="none"/>
        <c:tickLblPos val="nextTo"/>
        <c:crossAx val="214708224"/>
        <c:crosses val="autoZero"/>
        <c:auto val="1"/>
        <c:lblAlgn val="ctr"/>
        <c:lblOffset val="100"/>
        <c:noMultiLvlLbl val="0"/>
      </c:catAx>
      <c:valAx>
        <c:axId val="21470822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4706432"/>
        <c:crosses val="autoZero"/>
        <c:crossBetween val="between"/>
      </c:valAx>
    </c:plotArea>
    <c:legend>
      <c:legendPos val="b"/>
      <c:layout/>
      <c:overlay val="0"/>
    </c:legend>
    <c:plotVisOnly val="1"/>
    <c:dispBlanksAs val="gap"/>
    <c:showDLblsOverMax val="0"/>
  </c:chart>
  <c:spPr>
    <a:ln>
      <a:solidFill>
        <a:srgbClr val="FD9D24"/>
      </a:solidFill>
      <a:prstDash val="solid"/>
    </a:ln>
  </c:sp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Premature deaths due to exposure to fine particulate matter (PM2.5), 2010-2022 (Rate)</a:t>
            </a:r>
            <a:endParaRPr lang="en-US" sz="1200" b="0"/>
          </a:p>
          <a:p>
            <a:pPr>
              <a:defRPr sz="1400">
                <a:latin typeface="Calibri"/>
                <a:ea typeface="Calibri"/>
                <a:cs typeface="Calibri"/>
              </a:defRPr>
            </a:pPr>
            <a:r>
              <a:rPr lang="en-US" sz="1200" b="0"/>
              <a:t>SDG ind 11_52: freq=Annual, airpol=Particulates &lt; 2.5µm, indic_he=Premature death</a:t>
            </a:r>
          </a:p>
        </c:rich>
      </c:tx>
      <c:layout/>
      <c:overlay val="0"/>
    </c:title>
    <c:autoTitleDeleted val="0"/>
    <c:plotArea>
      <c:layout/>
      <c:barChart>
        <c:barDir val="col"/>
        <c:grouping val="clustered"/>
        <c:varyColors val="0"/>
        <c:ser>
          <c:idx val="0"/>
          <c:order val="0"/>
          <c:tx>
            <c:strRef>
              <c:f>'11_52'!$A$34</c:f>
              <c:strCache>
                <c:ptCount val="1"/>
                <c:pt idx="0">
                  <c:v>European Union - 27 countries (from 2020)</c:v>
                </c:pt>
              </c:strCache>
            </c:strRef>
          </c:tx>
          <c:spPr>
            <a:solidFill>
              <a:srgbClr val="FD9D24"/>
            </a:solidFill>
          </c:spPr>
          <c:invertIfNegative val="0"/>
          <c:cat>
            <c:numRef>
              <c:f>'11_52'!$B$33:$N$33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'11_52'!$B$34:$N$34</c:f>
              <c:numCache>
                <c:formatCode>General</c:formatCode>
                <c:ptCount val="13"/>
                <c:pt idx="0">
                  <c:v>83</c:v>
                </c:pt>
                <c:pt idx="1">
                  <c:v>89</c:v>
                </c:pt>
                <c:pt idx="2">
                  <c:v>78</c:v>
                </c:pt>
                <c:pt idx="3">
                  <c:v>74</c:v>
                </c:pt>
                <c:pt idx="4">
                  <c:v>66</c:v>
                </c:pt>
                <c:pt idx="5">
                  <c:v>73</c:v>
                </c:pt>
                <c:pt idx="6">
                  <c:v>64</c:v>
                </c:pt>
                <c:pt idx="7">
                  <c:v>68</c:v>
                </c:pt>
                <c:pt idx="8">
                  <c:v>65</c:v>
                </c:pt>
                <c:pt idx="9">
                  <c:v>52</c:v>
                </c:pt>
                <c:pt idx="10">
                  <c:v>53</c:v>
                </c:pt>
                <c:pt idx="11">
                  <c:v>57</c:v>
                </c:pt>
                <c:pt idx="12">
                  <c:v>53</c:v>
                </c:pt>
              </c:numCache>
            </c:numRef>
          </c:val>
        </c:ser>
        <c:ser>
          <c:idx val="1"/>
          <c:order val="1"/>
          <c:tx>
            <c:strRef>
              <c:f>'11_52'!$A$35</c:f>
              <c:strCache>
                <c:ptCount val="1"/>
                <c:pt idx="0">
                  <c:v>Denmark</c:v>
                </c:pt>
              </c:strCache>
            </c:strRef>
          </c:tx>
          <c:spPr>
            <a:solidFill>
              <a:srgbClr val="FDB65F"/>
            </a:solidFill>
          </c:spPr>
          <c:invertIfNegative val="0"/>
          <c:cat>
            <c:numRef>
              <c:f>'11_52'!$B$33:$N$33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'11_52'!$B$35:$N$35</c:f>
              <c:numCache>
                <c:formatCode>General</c:formatCode>
                <c:ptCount val="13"/>
                <c:pt idx="0">
                  <c:v>47</c:v>
                </c:pt>
                <c:pt idx="1">
                  <c:v>61</c:v>
                </c:pt>
                <c:pt idx="2">
                  <c:v>34</c:v>
                </c:pt>
                <c:pt idx="3">
                  <c:v>31</c:v>
                </c:pt>
                <c:pt idx="4">
                  <c:v>43</c:v>
                </c:pt>
                <c:pt idx="5">
                  <c:v>32</c:v>
                </c:pt>
                <c:pt idx="6">
                  <c:v>29</c:v>
                </c:pt>
                <c:pt idx="7">
                  <c:v>24</c:v>
                </c:pt>
                <c:pt idx="8">
                  <c:v>38</c:v>
                </c:pt>
                <c:pt idx="9">
                  <c:v>30</c:v>
                </c:pt>
                <c:pt idx="10">
                  <c:v>18</c:v>
                </c:pt>
                <c:pt idx="11">
                  <c:v>21</c:v>
                </c:pt>
                <c:pt idx="12">
                  <c:v>20</c:v>
                </c:pt>
              </c:numCache>
            </c:numRef>
          </c:val>
        </c:ser>
        <c:ser>
          <c:idx val="2"/>
          <c:order val="2"/>
          <c:tx>
            <c:strRef>
              <c:f>'11_52'!$A$36</c:f>
              <c:strCache>
                <c:ptCount val="1"/>
                <c:pt idx="0">
                  <c:v>Croatia</c:v>
                </c:pt>
              </c:strCache>
            </c:strRef>
          </c:tx>
          <c:spPr>
            <a:solidFill>
              <a:srgbClr val="FECA8A"/>
            </a:solidFill>
          </c:spPr>
          <c:invertIfNegative val="0"/>
          <c:cat>
            <c:numRef>
              <c:f>'11_52'!$B$33:$N$33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'11_52'!$B$36:$N$36</c:f>
              <c:numCache>
                <c:formatCode>General</c:formatCode>
                <c:ptCount val="13"/>
                <c:pt idx="0">
                  <c:v>127</c:v>
                </c:pt>
                <c:pt idx="1">
                  <c:v>138</c:v>
                </c:pt>
                <c:pt idx="2">
                  <c:v>100</c:v>
                </c:pt>
                <c:pt idx="3">
                  <c:v>98</c:v>
                </c:pt>
                <c:pt idx="4">
                  <c:v>90</c:v>
                </c:pt>
                <c:pt idx="5">
                  <c:v>113</c:v>
                </c:pt>
                <c:pt idx="6">
                  <c:v>127</c:v>
                </c:pt>
                <c:pt idx="7">
                  <c:v>117</c:v>
                </c:pt>
                <c:pt idx="8">
                  <c:v>120</c:v>
                </c:pt>
                <c:pt idx="9">
                  <c:v>90</c:v>
                </c:pt>
                <c:pt idx="10">
                  <c:v>109</c:v>
                </c:pt>
                <c:pt idx="11">
                  <c:v>113</c:v>
                </c:pt>
                <c:pt idx="12">
                  <c:v>99</c:v>
                </c:pt>
              </c:numCache>
            </c:numRef>
          </c:val>
        </c:ser>
        <c:ser>
          <c:idx val="3"/>
          <c:order val="3"/>
          <c:tx>
            <c:strRef>
              <c:f>'11_52'!$A$37</c:f>
              <c:strCache>
                <c:ptCount val="1"/>
                <c:pt idx="0">
                  <c:v>Serbia</c:v>
                </c:pt>
              </c:strCache>
            </c:strRef>
          </c:tx>
          <c:spPr>
            <a:solidFill>
              <a:srgbClr val="F48702"/>
            </a:solidFill>
          </c:spPr>
          <c:invertIfNegative val="0"/>
          <c:cat>
            <c:numRef>
              <c:f>'11_52'!$B$33:$N$33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'11_52'!$B$37:$N$37</c:f>
              <c:numCache>
                <c:formatCode>General</c:formatCode>
                <c:ptCount val="13"/>
                <c:pt idx="0">
                  <c:v>163</c:v>
                </c:pt>
                <c:pt idx="1">
                  <c:v>242</c:v>
                </c:pt>
                <c:pt idx="2">
                  <c:v>186</c:v>
                </c:pt>
                <c:pt idx="3">
                  <c:v>156</c:v>
                </c:pt>
                <c:pt idx="4">
                  <c:v>162</c:v>
                </c:pt>
                <c:pt idx="5">
                  <c:v>186</c:v>
                </c:pt>
                <c:pt idx="6">
                  <c:v>195</c:v>
                </c:pt>
                <c:pt idx="7">
                  <c:v>231</c:v>
                </c:pt>
                <c:pt idx="8">
                  <c:v>211</c:v>
                </c:pt>
                <c:pt idx="9">
                  <c:v>160</c:v>
                </c:pt>
                <c:pt idx="10">
                  <c:v>208</c:v>
                </c:pt>
                <c:pt idx="11">
                  <c:v>217</c:v>
                </c:pt>
                <c:pt idx="12">
                  <c:v>161</c:v>
                </c:pt>
              </c:numCache>
            </c:numRef>
          </c:val>
        </c:ser>
        <c:dLbls>
          <c:showLegendKey val="0"/>
          <c:showVal val="0"/>
          <c:showCatName val="0"/>
          <c:showSerName val="0"/>
          <c:showPercent val="0"/>
          <c:showBubbleSize val="0"/>
        </c:dLbls>
        <c:gapWidth val="150"/>
        <c:axId val="208128256"/>
        <c:axId val="208231040"/>
      </c:barChart>
      <c:catAx>
        <c:axId val="208128256"/>
        <c:scaling>
          <c:orientation val="minMax"/>
        </c:scaling>
        <c:delete val="0"/>
        <c:axPos val="b"/>
        <c:numFmt formatCode="General" sourceLinked="1"/>
        <c:majorTickMark val="out"/>
        <c:minorTickMark val="none"/>
        <c:tickLblPos val="nextTo"/>
        <c:crossAx val="208231040"/>
        <c:crosses val="autoZero"/>
        <c:auto val="1"/>
        <c:lblAlgn val="ctr"/>
        <c:lblOffset val="100"/>
        <c:noMultiLvlLbl val="0"/>
      </c:catAx>
      <c:valAx>
        <c:axId val="20823104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08128256"/>
        <c:crosses val="autoZero"/>
        <c:crossBetween val="between"/>
      </c:valAx>
    </c:plotArea>
    <c:legend>
      <c:legendPos val="b"/>
      <c:layout/>
      <c:overlay val="0"/>
    </c:legend>
    <c:plotVisOnly val="1"/>
    <c:dispBlanksAs val="gap"/>
    <c:showDLblsOverMax val="0"/>
  </c:chart>
  <c:spPr>
    <a:ln>
      <a:solidFill>
        <a:srgbClr val="FD9D24"/>
      </a:solidFill>
      <a:prstDash val="solid"/>
    </a:ln>
  </c:sp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Recycling rate of municipal waste, 2010-2023 (Percentage)</a:t>
            </a:r>
            <a:endParaRPr lang="en-US" sz="1200" b="0"/>
          </a:p>
          <a:p>
            <a:pPr>
              <a:defRPr sz="1400">
                <a:latin typeface="Calibri"/>
                <a:ea typeface="Calibri"/>
                <a:cs typeface="Calibri"/>
              </a:defRPr>
            </a:pPr>
            <a:r>
              <a:rPr lang="en-US" sz="1200" b="0"/>
              <a:t>SDG ind 11_60: freq=Annual</a:t>
            </a:r>
          </a:p>
        </c:rich>
      </c:tx>
      <c:layout/>
      <c:overlay val="0"/>
    </c:title>
    <c:autoTitleDeleted val="0"/>
    <c:plotArea>
      <c:layout/>
      <c:barChart>
        <c:barDir val="col"/>
        <c:grouping val="clustered"/>
        <c:varyColors val="0"/>
        <c:ser>
          <c:idx val="0"/>
          <c:order val="0"/>
          <c:tx>
            <c:strRef>
              <c:f>'11_60'!$A$23</c:f>
              <c:strCache>
                <c:ptCount val="1"/>
                <c:pt idx="0">
                  <c:v>European Union - 27 countries (from 2020)</c:v>
                </c:pt>
              </c:strCache>
            </c:strRef>
          </c:tx>
          <c:spPr>
            <a:solidFill>
              <a:srgbClr val="FD9D24"/>
            </a:solidFill>
          </c:spPr>
          <c:invertIfNegative val="0"/>
          <c:cat>
            <c:numRef>
              <c:f>'11_60'!$B$22:$O$22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'11_60'!$B$23:$O$23</c:f>
              <c:numCache>
                <c:formatCode>General</c:formatCode>
                <c:ptCount val="14"/>
                <c:pt idx="0">
                  <c:v>38</c:v>
                </c:pt>
                <c:pt idx="1">
                  <c:v>38.9</c:v>
                </c:pt>
                <c:pt idx="2">
                  <c:v>40.9</c:v>
                </c:pt>
                <c:pt idx="3">
                  <c:v>41.5</c:v>
                </c:pt>
                <c:pt idx="4">
                  <c:v>43.4</c:v>
                </c:pt>
                <c:pt idx="5">
                  <c:v>44.9</c:v>
                </c:pt>
                <c:pt idx="6">
                  <c:v>45.9</c:v>
                </c:pt>
                <c:pt idx="7">
                  <c:v>46.3</c:v>
                </c:pt>
                <c:pt idx="8">
                  <c:v>46.4</c:v>
                </c:pt>
                <c:pt idx="9">
                  <c:v>47.2</c:v>
                </c:pt>
                <c:pt idx="10">
                  <c:v>48.8</c:v>
                </c:pt>
                <c:pt idx="11">
                  <c:v>49.9</c:v>
                </c:pt>
                <c:pt idx="12">
                  <c:v>49.1</c:v>
                </c:pt>
                <c:pt idx="13">
                  <c:v>48.2</c:v>
                </c:pt>
              </c:numCache>
            </c:numRef>
          </c:val>
        </c:ser>
        <c:ser>
          <c:idx val="1"/>
          <c:order val="1"/>
          <c:tx>
            <c:strRef>
              <c:f>'11_60'!$A$24</c:f>
              <c:strCache>
                <c:ptCount val="1"/>
                <c:pt idx="0">
                  <c:v>Denmark</c:v>
                </c:pt>
              </c:strCache>
            </c:strRef>
          </c:tx>
          <c:spPr>
            <a:solidFill>
              <a:srgbClr val="FDB65F"/>
            </a:solidFill>
          </c:spPr>
          <c:invertIfNegative val="0"/>
          <c:cat>
            <c:numRef>
              <c:f>'11_60'!$B$22:$O$22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'11_60'!$B$24:$O$24</c:f>
              <c:numCache>
                <c:formatCode>General</c:formatCode>
                <c:ptCount val="14"/>
                <c:pt idx="0">
                  <c:v>0</c:v>
                </c:pt>
                <c:pt idx="1">
                  <c:v>42.4</c:v>
                </c:pt>
                <c:pt idx="2">
                  <c:v>42.5</c:v>
                </c:pt>
                <c:pt idx="3">
                  <c:v>43.3</c:v>
                </c:pt>
                <c:pt idx="4">
                  <c:v>45.4</c:v>
                </c:pt>
                <c:pt idx="5">
                  <c:v>47.4</c:v>
                </c:pt>
                <c:pt idx="6">
                  <c:v>48.3</c:v>
                </c:pt>
                <c:pt idx="7">
                  <c:v>47.6</c:v>
                </c:pt>
                <c:pt idx="8">
                  <c:v>49.9</c:v>
                </c:pt>
                <c:pt idx="9">
                  <c:v>51.5</c:v>
                </c:pt>
                <c:pt idx="10">
                  <c:v>45</c:v>
                </c:pt>
                <c:pt idx="11">
                  <c:v>57.6</c:v>
                </c:pt>
                <c:pt idx="12">
                  <c:v>45.7</c:v>
                </c:pt>
                <c:pt idx="13">
                  <c:v>0</c:v>
                </c:pt>
              </c:numCache>
            </c:numRef>
          </c:val>
        </c:ser>
        <c:ser>
          <c:idx val="2"/>
          <c:order val="2"/>
          <c:tx>
            <c:strRef>
              <c:f>'11_60'!$A$25</c:f>
              <c:strCache>
                <c:ptCount val="1"/>
                <c:pt idx="0">
                  <c:v>Croatia</c:v>
                </c:pt>
              </c:strCache>
            </c:strRef>
          </c:tx>
          <c:spPr>
            <a:solidFill>
              <a:srgbClr val="FECA8A"/>
            </a:solidFill>
          </c:spPr>
          <c:invertIfNegative val="0"/>
          <c:cat>
            <c:numRef>
              <c:f>'11_60'!$B$22:$O$22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'11_60'!$B$25:$O$25</c:f>
              <c:numCache>
                <c:formatCode>General</c:formatCode>
                <c:ptCount val="14"/>
                <c:pt idx="0">
                  <c:v>4.0999999999999996</c:v>
                </c:pt>
                <c:pt idx="1">
                  <c:v>8.3000000000000007</c:v>
                </c:pt>
                <c:pt idx="2">
                  <c:v>14.7</c:v>
                </c:pt>
                <c:pt idx="3">
                  <c:v>14.9</c:v>
                </c:pt>
                <c:pt idx="4">
                  <c:v>16.399999999999999</c:v>
                </c:pt>
                <c:pt idx="5">
                  <c:v>18</c:v>
                </c:pt>
                <c:pt idx="6">
                  <c:v>21</c:v>
                </c:pt>
                <c:pt idx="7">
                  <c:v>23.6</c:v>
                </c:pt>
                <c:pt idx="8">
                  <c:v>25.3</c:v>
                </c:pt>
                <c:pt idx="9">
                  <c:v>30.2</c:v>
                </c:pt>
                <c:pt idx="10">
                  <c:v>29.5</c:v>
                </c:pt>
                <c:pt idx="11">
                  <c:v>31.4</c:v>
                </c:pt>
                <c:pt idx="12">
                  <c:v>34.200000000000003</c:v>
                </c:pt>
                <c:pt idx="13">
                  <c:v>36</c:v>
                </c:pt>
              </c:numCache>
            </c:numRef>
          </c:val>
        </c:ser>
        <c:ser>
          <c:idx val="3"/>
          <c:order val="3"/>
          <c:tx>
            <c:strRef>
              <c:f>'11_60'!$A$26</c:f>
              <c:strCache>
                <c:ptCount val="1"/>
                <c:pt idx="0">
                  <c:v>Serbia</c:v>
                </c:pt>
              </c:strCache>
            </c:strRef>
          </c:tx>
          <c:spPr>
            <a:solidFill>
              <a:srgbClr val="F48702"/>
            </a:solidFill>
          </c:spPr>
          <c:invertIfNegative val="0"/>
          <c:cat>
            <c:numRef>
              <c:f>'11_60'!$B$22:$O$22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'11_60'!$B$26:$O$26</c:f>
              <c:numCache>
                <c:formatCode>General</c:formatCode>
                <c:ptCount val="14"/>
                <c:pt idx="0">
                  <c:v>0</c:v>
                </c:pt>
                <c:pt idx="1">
                  <c:v>0</c:v>
                </c:pt>
                <c:pt idx="2">
                  <c:v>0</c:v>
                </c:pt>
                <c:pt idx="3">
                  <c:v>1</c:v>
                </c:pt>
                <c:pt idx="4">
                  <c:v>0.7</c:v>
                </c:pt>
                <c:pt idx="5">
                  <c:v>0.8</c:v>
                </c:pt>
                <c:pt idx="6">
                  <c:v>0.3</c:v>
                </c:pt>
                <c:pt idx="7">
                  <c:v>0.3</c:v>
                </c:pt>
                <c:pt idx="8">
                  <c:v>0.3</c:v>
                </c:pt>
                <c:pt idx="9">
                  <c:v>0</c:v>
                </c:pt>
                <c:pt idx="10">
                  <c:v>15.4</c:v>
                </c:pt>
                <c:pt idx="11">
                  <c:v>16.8</c:v>
                </c:pt>
                <c:pt idx="12">
                  <c:v>17.600000000000001</c:v>
                </c:pt>
                <c:pt idx="13">
                  <c:v>15.2</c:v>
                </c:pt>
              </c:numCache>
            </c:numRef>
          </c:val>
        </c:ser>
        <c:dLbls>
          <c:showLegendKey val="0"/>
          <c:showVal val="0"/>
          <c:showCatName val="0"/>
          <c:showSerName val="0"/>
          <c:showPercent val="0"/>
          <c:showBubbleSize val="0"/>
        </c:dLbls>
        <c:gapWidth val="150"/>
        <c:axId val="215272832"/>
        <c:axId val="215282816"/>
      </c:barChart>
      <c:catAx>
        <c:axId val="215272832"/>
        <c:scaling>
          <c:orientation val="minMax"/>
        </c:scaling>
        <c:delete val="0"/>
        <c:axPos val="b"/>
        <c:numFmt formatCode="General" sourceLinked="1"/>
        <c:majorTickMark val="out"/>
        <c:minorTickMark val="none"/>
        <c:tickLblPos val="nextTo"/>
        <c:crossAx val="215282816"/>
        <c:crosses val="autoZero"/>
        <c:auto val="1"/>
        <c:lblAlgn val="ctr"/>
        <c:lblOffset val="100"/>
        <c:noMultiLvlLbl val="0"/>
      </c:catAx>
      <c:valAx>
        <c:axId val="21528281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5272832"/>
        <c:crosses val="autoZero"/>
        <c:crossBetween val="between"/>
      </c:valAx>
    </c:plotArea>
    <c:legend>
      <c:legendPos val="b"/>
      <c:layout/>
      <c:overlay val="0"/>
    </c:legend>
    <c:plotVisOnly val="1"/>
    <c:dispBlanksAs val="gap"/>
    <c:showDLblsOverMax val="0"/>
  </c:chart>
  <c:spPr>
    <a:ln>
      <a:solidFill>
        <a:srgbClr val="FD9D24"/>
      </a:solidFill>
      <a:prstDash val="solid"/>
    </a:ln>
  </c:sp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Consumption of chemicals by hazardousness - EU aggregate, 2010-2023 (Million tonnes)</a:t>
            </a:r>
            <a:endParaRPr lang="en-US" sz="1200" b="0"/>
          </a:p>
          <a:p>
            <a:pPr>
              <a:defRPr sz="1400">
                <a:latin typeface="Calibri"/>
                <a:ea typeface="Calibri"/>
                <a:cs typeface="Calibri"/>
              </a:defRPr>
            </a:pPr>
            <a:r>
              <a:rPr lang="en-US" sz="1200" b="0"/>
              <a:t>SDG ind 12_10: freq=Annual, indic_env=Consumption of chemicals, geo=European Union - 27 countries (from 2020)</a:t>
            </a:r>
          </a:p>
        </c:rich>
      </c:tx>
      <c:layout/>
      <c:overlay val="0"/>
    </c:title>
    <c:autoTitleDeleted val="0"/>
    <c:plotArea>
      <c:layout/>
      <c:barChart>
        <c:barDir val="col"/>
        <c:grouping val="clustered"/>
        <c:varyColors val="0"/>
        <c:ser>
          <c:idx val="0"/>
          <c:order val="0"/>
          <c:tx>
            <c:strRef>
              <c:f>'12_10'!$A$23</c:f>
              <c:strCache>
                <c:ptCount val="1"/>
                <c:pt idx="0">
                  <c:v>Hazardous and non-hazardous - total</c:v>
                </c:pt>
              </c:strCache>
            </c:strRef>
          </c:tx>
          <c:spPr>
            <a:solidFill>
              <a:srgbClr val="BF8B2E"/>
            </a:solidFill>
          </c:spPr>
          <c:invertIfNegative val="0"/>
          <c:cat>
            <c:numRef>
              <c:f>'12_10'!$B$22:$O$22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'12_10'!$B$23:$O$23</c:f>
              <c:numCache>
                <c:formatCode>General</c:formatCode>
                <c:ptCount val="14"/>
                <c:pt idx="0">
                  <c:v>306.39999999999998</c:v>
                </c:pt>
                <c:pt idx="1">
                  <c:v>295.60000000000002</c:v>
                </c:pt>
                <c:pt idx="2">
                  <c:v>292.8</c:v>
                </c:pt>
                <c:pt idx="3">
                  <c:v>290.2</c:v>
                </c:pt>
                <c:pt idx="4">
                  <c:v>295.2</c:v>
                </c:pt>
                <c:pt idx="5">
                  <c:v>292.8</c:v>
                </c:pt>
                <c:pt idx="6">
                  <c:v>291.2</c:v>
                </c:pt>
                <c:pt idx="7">
                  <c:v>297.60000000000002</c:v>
                </c:pt>
                <c:pt idx="8">
                  <c:v>299.7</c:v>
                </c:pt>
                <c:pt idx="9">
                  <c:v>300.5</c:v>
                </c:pt>
                <c:pt idx="10">
                  <c:v>286.89999999999998</c:v>
                </c:pt>
                <c:pt idx="11">
                  <c:v>296.5</c:v>
                </c:pt>
                <c:pt idx="12">
                  <c:v>263.2</c:v>
                </c:pt>
                <c:pt idx="13">
                  <c:v>226.6</c:v>
                </c:pt>
              </c:numCache>
            </c:numRef>
          </c:val>
        </c:ser>
        <c:ser>
          <c:idx val="1"/>
          <c:order val="1"/>
          <c:tx>
            <c:strRef>
              <c:f>'12_10'!$A$24</c:f>
              <c:strCache>
                <c:ptCount val="1"/>
                <c:pt idx="0">
                  <c:v>Hazardous</c:v>
                </c:pt>
              </c:strCache>
            </c:strRef>
          </c:tx>
          <c:spPr>
            <a:solidFill>
              <a:srgbClr val="D8AC5E"/>
            </a:solidFill>
          </c:spPr>
          <c:invertIfNegative val="0"/>
          <c:cat>
            <c:numRef>
              <c:f>'12_10'!$B$22:$O$22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'12_10'!$B$24:$O$24</c:f>
              <c:numCache>
                <c:formatCode>General</c:formatCode>
                <c:ptCount val="14"/>
                <c:pt idx="0">
                  <c:v>235.7</c:v>
                </c:pt>
                <c:pt idx="1">
                  <c:v>225.7</c:v>
                </c:pt>
                <c:pt idx="2">
                  <c:v>220</c:v>
                </c:pt>
                <c:pt idx="3">
                  <c:v>219.2</c:v>
                </c:pt>
                <c:pt idx="4">
                  <c:v>223.4</c:v>
                </c:pt>
                <c:pt idx="5">
                  <c:v>219.3</c:v>
                </c:pt>
                <c:pt idx="6">
                  <c:v>215.7</c:v>
                </c:pt>
                <c:pt idx="7">
                  <c:v>220.4</c:v>
                </c:pt>
                <c:pt idx="8">
                  <c:v>221</c:v>
                </c:pt>
                <c:pt idx="9">
                  <c:v>224.4</c:v>
                </c:pt>
                <c:pt idx="10">
                  <c:v>216.9</c:v>
                </c:pt>
                <c:pt idx="11">
                  <c:v>223.8</c:v>
                </c:pt>
                <c:pt idx="12">
                  <c:v>195.1</c:v>
                </c:pt>
                <c:pt idx="13">
                  <c:v>167.7</c:v>
                </c:pt>
              </c:numCache>
            </c:numRef>
          </c:val>
        </c:ser>
        <c:ser>
          <c:idx val="2"/>
          <c:order val="2"/>
          <c:tx>
            <c:strRef>
              <c:f>'12_10'!$A$25</c:f>
              <c:strCache>
                <c:ptCount val="1"/>
                <c:pt idx="0">
                  <c:v>Hazardous to health</c:v>
                </c:pt>
              </c:strCache>
            </c:strRef>
          </c:tx>
          <c:spPr>
            <a:solidFill>
              <a:srgbClr val="E2C186"/>
            </a:solidFill>
          </c:spPr>
          <c:invertIfNegative val="0"/>
          <c:cat>
            <c:numRef>
              <c:f>'12_10'!$B$22:$O$22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'12_10'!$B$25:$O$25</c:f>
              <c:numCache>
                <c:formatCode>General</c:formatCode>
                <c:ptCount val="14"/>
                <c:pt idx="0">
                  <c:v>234.7</c:v>
                </c:pt>
                <c:pt idx="1">
                  <c:v>224.7</c:v>
                </c:pt>
                <c:pt idx="2">
                  <c:v>219.1</c:v>
                </c:pt>
                <c:pt idx="3">
                  <c:v>218.2</c:v>
                </c:pt>
                <c:pt idx="4">
                  <c:v>222.3</c:v>
                </c:pt>
                <c:pt idx="5">
                  <c:v>218.2</c:v>
                </c:pt>
                <c:pt idx="6">
                  <c:v>214.7</c:v>
                </c:pt>
                <c:pt idx="7">
                  <c:v>219.3</c:v>
                </c:pt>
                <c:pt idx="8">
                  <c:v>220.1</c:v>
                </c:pt>
                <c:pt idx="9">
                  <c:v>223.3</c:v>
                </c:pt>
                <c:pt idx="10">
                  <c:v>215.8</c:v>
                </c:pt>
                <c:pt idx="11">
                  <c:v>222.6</c:v>
                </c:pt>
                <c:pt idx="12">
                  <c:v>194</c:v>
                </c:pt>
                <c:pt idx="13">
                  <c:v>166.8</c:v>
                </c:pt>
              </c:numCache>
            </c:numRef>
          </c:val>
        </c:ser>
        <c:ser>
          <c:idx val="3"/>
          <c:order val="3"/>
          <c:tx>
            <c:strRef>
              <c:f>'12_10'!$A$26</c:f>
              <c:strCache>
                <c:ptCount val="1"/>
                <c:pt idx="0">
                  <c:v>Hazardous to the environment</c:v>
                </c:pt>
              </c:strCache>
            </c:strRef>
          </c:tx>
          <c:spPr>
            <a:solidFill>
              <a:srgbClr val="A97B29"/>
            </a:solidFill>
          </c:spPr>
          <c:invertIfNegative val="0"/>
          <c:cat>
            <c:numRef>
              <c:f>'12_10'!$B$22:$O$22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'12_10'!$B$26:$O$26</c:f>
              <c:numCache>
                <c:formatCode>General</c:formatCode>
                <c:ptCount val="14"/>
                <c:pt idx="0">
                  <c:v>87.1</c:v>
                </c:pt>
                <c:pt idx="1">
                  <c:v>85.2</c:v>
                </c:pt>
                <c:pt idx="2">
                  <c:v>80.599999999999994</c:v>
                </c:pt>
                <c:pt idx="3">
                  <c:v>80.5</c:v>
                </c:pt>
                <c:pt idx="4">
                  <c:v>80.900000000000006</c:v>
                </c:pt>
                <c:pt idx="5">
                  <c:v>78</c:v>
                </c:pt>
                <c:pt idx="6">
                  <c:v>75.2</c:v>
                </c:pt>
                <c:pt idx="7">
                  <c:v>74.3</c:v>
                </c:pt>
                <c:pt idx="8">
                  <c:v>75.900000000000006</c:v>
                </c:pt>
                <c:pt idx="9">
                  <c:v>82.3</c:v>
                </c:pt>
                <c:pt idx="10">
                  <c:v>81.3</c:v>
                </c:pt>
                <c:pt idx="11">
                  <c:v>85.5</c:v>
                </c:pt>
                <c:pt idx="12">
                  <c:v>64.8</c:v>
                </c:pt>
                <c:pt idx="13">
                  <c:v>57.3</c:v>
                </c:pt>
              </c:numCache>
            </c:numRef>
          </c:val>
        </c:ser>
        <c:dLbls>
          <c:showLegendKey val="0"/>
          <c:showVal val="0"/>
          <c:showCatName val="0"/>
          <c:showSerName val="0"/>
          <c:showPercent val="0"/>
          <c:showBubbleSize val="0"/>
        </c:dLbls>
        <c:gapWidth val="150"/>
        <c:axId val="215826816"/>
        <c:axId val="215828352"/>
      </c:barChart>
      <c:catAx>
        <c:axId val="215826816"/>
        <c:scaling>
          <c:orientation val="minMax"/>
        </c:scaling>
        <c:delete val="0"/>
        <c:axPos val="b"/>
        <c:numFmt formatCode="General" sourceLinked="1"/>
        <c:majorTickMark val="out"/>
        <c:minorTickMark val="none"/>
        <c:tickLblPos val="nextTo"/>
        <c:crossAx val="215828352"/>
        <c:crosses val="autoZero"/>
        <c:auto val="1"/>
        <c:lblAlgn val="ctr"/>
        <c:lblOffset val="100"/>
        <c:noMultiLvlLbl val="0"/>
      </c:catAx>
      <c:valAx>
        <c:axId val="21582835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5826816"/>
        <c:crosses val="autoZero"/>
        <c:crossBetween val="between"/>
      </c:valAx>
    </c:plotArea>
    <c:legend>
      <c:legendPos val="b"/>
      <c:layout/>
      <c:overlay val="0"/>
    </c:legend>
    <c:plotVisOnly val="1"/>
    <c:dispBlanksAs val="gap"/>
    <c:showDLblsOverMax val="0"/>
  </c:chart>
  <c:spPr>
    <a:ln>
      <a:solidFill>
        <a:srgbClr val="BF8B2E"/>
      </a:solidFill>
      <a:prstDash val="solid"/>
    </a:ln>
  </c:sp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Raw material consumption (RMC), 2010-2023 (Thousand tonnes)</a:t>
            </a:r>
            <a:endParaRPr lang="en-US" sz="1200" b="0"/>
          </a:p>
          <a:p>
            <a:pPr>
              <a:defRPr sz="1400">
                <a:latin typeface="Calibri"/>
                <a:ea typeface="Calibri"/>
                <a:cs typeface="Calibri"/>
              </a:defRPr>
            </a:pPr>
            <a:r>
              <a:rPr lang="en-US" sz="1200" b="0"/>
              <a:t>SDG ind 12_21: freq=Annual, indic_env=Raw material consumption, material=Total</a:t>
            </a:r>
          </a:p>
        </c:rich>
      </c:tx>
      <c:layout/>
      <c:overlay val="0"/>
    </c:title>
    <c:autoTitleDeleted val="0"/>
    <c:plotArea>
      <c:layout/>
      <c:barChart>
        <c:barDir val="col"/>
        <c:grouping val="clustered"/>
        <c:varyColors val="0"/>
        <c:ser>
          <c:idx val="0"/>
          <c:order val="0"/>
          <c:tx>
            <c:strRef>
              <c:f>'12_21'!$A$23</c:f>
              <c:strCache>
                <c:ptCount val="1"/>
                <c:pt idx="0">
                  <c:v>European Union - 27 countries (from 2020)</c:v>
                </c:pt>
              </c:strCache>
            </c:strRef>
          </c:tx>
          <c:spPr>
            <a:solidFill>
              <a:srgbClr val="BF8B2E"/>
            </a:solidFill>
          </c:spPr>
          <c:invertIfNegative val="0"/>
          <c:cat>
            <c:numRef>
              <c:f>'12_21'!$B$22:$O$22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'12_21'!$B$23:$O$23</c:f>
              <c:numCache>
                <c:formatCode>General</c:formatCode>
                <c:ptCount val="14"/>
                <c:pt idx="0">
                  <c:v>6579269.0999999996</c:v>
                </c:pt>
                <c:pt idx="1">
                  <c:v>7124243.2039999999</c:v>
                </c:pt>
                <c:pt idx="2">
                  <c:v>6391936.6569999997</c:v>
                </c:pt>
                <c:pt idx="3">
                  <c:v>6271409.3219999997</c:v>
                </c:pt>
                <c:pt idx="4">
                  <c:v>6355072.108</c:v>
                </c:pt>
                <c:pt idx="5">
                  <c:v>6190953.3540000003</c:v>
                </c:pt>
                <c:pt idx="6">
                  <c:v>6363711.2630000003</c:v>
                </c:pt>
                <c:pt idx="7">
                  <c:v>6435081.5360000003</c:v>
                </c:pt>
                <c:pt idx="8">
                  <c:v>6567952.0439999998</c:v>
                </c:pt>
                <c:pt idx="9">
                  <c:v>6712162.6809999999</c:v>
                </c:pt>
                <c:pt idx="10">
                  <c:v>6419609.3820000002</c:v>
                </c:pt>
                <c:pt idx="11">
                  <c:v>6591446.8909999998</c:v>
                </c:pt>
                <c:pt idx="12">
                  <c:v>6591724.5039999997</c:v>
                </c:pt>
                <c:pt idx="13">
                  <c:v>6309150.8569999998</c:v>
                </c:pt>
              </c:numCache>
            </c:numRef>
          </c:val>
        </c:ser>
        <c:ser>
          <c:idx val="1"/>
          <c:order val="1"/>
          <c:tx>
            <c:strRef>
              <c:f>'12_21'!$A$24</c:f>
              <c:strCache>
                <c:ptCount val="1"/>
                <c:pt idx="0">
                  <c:v>Denmark</c:v>
                </c:pt>
              </c:strCache>
            </c:strRef>
          </c:tx>
          <c:spPr>
            <a:solidFill>
              <a:srgbClr val="D8AC5E"/>
            </a:solidFill>
          </c:spPr>
          <c:invertIfNegative val="0"/>
          <c:cat>
            <c:numRef>
              <c:f>'12_21'!$B$22:$O$22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'12_21'!$B$24:$O$24</c:f>
              <c:numCache>
                <c:formatCode>General</c:formatCode>
                <c:ptCount val="14"/>
                <c:pt idx="0">
                  <c:v>100696.428</c:v>
                </c:pt>
                <c:pt idx="1">
                  <c:v>118637.33199999999</c:v>
                </c:pt>
                <c:pt idx="2">
                  <c:v>126263.92</c:v>
                </c:pt>
                <c:pt idx="3">
                  <c:v>119964.60799999999</c:v>
                </c:pt>
                <c:pt idx="4">
                  <c:v>119237.382</c:v>
                </c:pt>
                <c:pt idx="5">
                  <c:v>131298.49400000001</c:v>
                </c:pt>
                <c:pt idx="6">
                  <c:v>133662.39199999999</c:v>
                </c:pt>
                <c:pt idx="7">
                  <c:v>131830.372</c:v>
                </c:pt>
                <c:pt idx="8">
                  <c:v>134317.60699999999</c:v>
                </c:pt>
                <c:pt idx="9">
                  <c:v>140923.49900000001</c:v>
                </c:pt>
                <c:pt idx="10">
                  <c:v>131229.79999999999</c:v>
                </c:pt>
                <c:pt idx="11">
                  <c:v>132419.79999999999</c:v>
                </c:pt>
                <c:pt idx="12">
                  <c:v>137938.1</c:v>
                </c:pt>
                <c:pt idx="13">
                  <c:v>128161.822</c:v>
                </c:pt>
              </c:numCache>
            </c:numRef>
          </c:val>
        </c:ser>
        <c:ser>
          <c:idx val="2"/>
          <c:order val="2"/>
          <c:tx>
            <c:strRef>
              <c:f>'12_21'!$A$25</c:f>
              <c:strCache>
                <c:ptCount val="1"/>
                <c:pt idx="0">
                  <c:v>Croatia</c:v>
                </c:pt>
              </c:strCache>
            </c:strRef>
          </c:tx>
          <c:spPr>
            <a:solidFill>
              <a:srgbClr val="E2C186"/>
            </a:solidFill>
          </c:spPr>
          <c:invertIfNegative val="0"/>
          <c:cat>
            <c:numRef>
              <c:f>'12_21'!$B$22:$O$22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'12_21'!$B$25:$O$25</c:f>
              <c:numCache>
                <c:formatCode>General</c:formatCode>
                <c:ptCount val="14"/>
                <c:pt idx="0">
                  <c:v>56294.239999999998</c:v>
                </c:pt>
                <c:pt idx="1">
                  <c:v>57548.47</c:v>
                </c:pt>
                <c:pt idx="2">
                  <c:v>52503.83</c:v>
                </c:pt>
                <c:pt idx="3">
                  <c:v>54943.61</c:v>
                </c:pt>
                <c:pt idx="4">
                  <c:v>51594.74</c:v>
                </c:pt>
                <c:pt idx="5">
                  <c:v>53632.15</c:v>
                </c:pt>
                <c:pt idx="6">
                  <c:v>52909.41</c:v>
                </c:pt>
                <c:pt idx="7">
                  <c:v>55246.38</c:v>
                </c:pt>
                <c:pt idx="8">
                  <c:v>54727.37</c:v>
                </c:pt>
                <c:pt idx="9">
                  <c:v>56522.87</c:v>
                </c:pt>
                <c:pt idx="10">
                  <c:v>53440.05</c:v>
                </c:pt>
                <c:pt idx="11">
                  <c:v>55448.85</c:v>
                </c:pt>
                <c:pt idx="12">
                  <c:v>55470.77</c:v>
                </c:pt>
                <c:pt idx="13">
                  <c:v>57930.489000000001</c:v>
                </c:pt>
              </c:numCache>
            </c:numRef>
          </c:val>
        </c:ser>
        <c:ser>
          <c:idx val="3"/>
          <c:order val="3"/>
          <c:tx>
            <c:strRef>
              <c:f>'12_21'!$A$26</c:f>
              <c:strCache>
                <c:ptCount val="1"/>
                <c:pt idx="0">
                  <c:v>Serbia</c:v>
                </c:pt>
              </c:strCache>
            </c:strRef>
          </c:tx>
          <c:spPr>
            <a:solidFill>
              <a:srgbClr val="A97B29"/>
            </a:solidFill>
          </c:spPr>
          <c:invertIfNegative val="0"/>
          <c:cat>
            <c:numRef>
              <c:f>'12_21'!$B$22:$O$22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'12_21'!$B$26:$O$26</c:f>
              <c:numCache>
                <c:formatCode>General</c:formatCode>
                <c:ptCount val="14"/>
                <c:pt idx="0">
                  <c:v>109067.231</c:v>
                </c:pt>
                <c:pt idx="1">
                  <c:v>110161.584</c:v>
                </c:pt>
                <c:pt idx="2">
                  <c:v>101634.439</c:v>
                </c:pt>
                <c:pt idx="3">
                  <c:v>105402.36599999999</c:v>
                </c:pt>
                <c:pt idx="4">
                  <c:v>103120.39</c:v>
                </c:pt>
                <c:pt idx="5">
                  <c:v>106657.159</c:v>
                </c:pt>
                <c:pt idx="6">
                  <c:v>117652.644</c:v>
                </c:pt>
                <c:pt idx="7">
                  <c:v>115487.95299999999</c:v>
                </c:pt>
                <c:pt idx="8">
                  <c:v>122202.29</c:v>
                </c:pt>
                <c:pt idx="9">
                  <c:v>134703.24600000001</c:v>
                </c:pt>
                <c:pt idx="10">
                  <c:v>132266.64600000001</c:v>
                </c:pt>
                <c:pt idx="11">
                  <c:v>0</c:v>
                </c:pt>
                <c:pt idx="12">
                  <c:v>0</c:v>
                </c:pt>
                <c:pt idx="13">
                  <c:v>0</c:v>
                </c:pt>
              </c:numCache>
            </c:numRef>
          </c:val>
        </c:ser>
        <c:dLbls>
          <c:showLegendKey val="0"/>
          <c:showVal val="0"/>
          <c:showCatName val="0"/>
          <c:showSerName val="0"/>
          <c:showPercent val="0"/>
          <c:showBubbleSize val="0"/>
        </c:dLbls>
        <c:gapWidth val="150"/>
        <c:axId val="216695552"/>
        <c:axId val="216697088"/>
      </c:barChart>
      <c:catAx>
        <c:axId val="216695552"/>
        <c:scaling>
          <c:orientation val="minMax"/>
        </c:scaling>
        <c:delete val="0"/>
        <c:axPos val="b"/>
        <c:numFmt formatCode="General" sourceLinked="1"/>
        <c:majorTickMark val="out"/>
        <c:minorTickMark val="none"/>
        <c:tickLblPos val="nextTo"/>
        <c:crossAx val="216697088"/>
        <c:crosses val="autoZero"/>
        <c:auto val="1"/>
        <c:lblAlgn val="ctr"/>
        <c:lblOffset val="100"/>
        <c:noMultiLvlLbl val="0"/>
      </c:catAx>
      <c:valAx>
        <c:axId val="21669708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6695552"/>
        <c:crosses val="autoZero"/>
        <c:crossBetween val="between"/>
      </c:valAx>
    </c:plotArea>
    <c:legend>
      <c:legendPos val="b"/>
      <c:layout/>
      <c:overlay val="0"/>
    </c:legend>
    <c:plotVisOnly val="1"/>
    <c:dispBlanksAs val="gap"/>
    <c:showDLblsOverMax val="0"/>
  </c:chart>
  <c:spPr>
    <a:ln>
      <a:solidFill>
        <a:srgbClr val="BF8B2E"/>
      </a:solidFill>
      <a:prstDash val="solid"/>
    </a:ln>
  </c:sp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Raw material consumption (RMC), 2010-2023 (Tonnes per capita)</a:t>
            </a:r>
            <a:endParaRPr lang="en-US" sz="1200" b="0"/>
          </a:p>
          <a:p>
            <a:pPr>
              <a:defRPr sz="1400">
                <a:latin typeface="Calibri"/>
                <a:ea typeface="Calibri"/>
                <a:cs typeface="Calibri"/>
              </a:defRPr>
            </a:pPr>
            <a:r>
              <a:rPr lang="en-US" sz="1200" b="0"/>
              <a:t>SDG ind 12_21: freq=Annual, indic_env=Raw material consumption, material=Total</a:t>
            </a:r>
          </a:p>
        </c:rich>
      </c:tx>
      <c:layout/>
      <c:overlay val="0"/>
    </c:title>
    <c:autoTitleDeleted val="0"/>
    <c:plotArea>
      <c:layout/>
      <c:barChart>
        <c:barDir val="col"/>
        <c:grouping val="clustered"/>
        <c:varyColors val="0"/>
        <c:ser>
          <c:idx val="0"/>
          <c:order val="0"/>
          <c:tx>
            <c:strRef>
              <c:f>'12_21'!$A$34</c:f>
              <c:strCache>
                <c:ptCount val="1"/>
                <c:pt idx="0">
                  <c:v>European Union - 27 countries (from 2020)</c:v>
                </c:pt>
              </c:strCache>
            </c:strRef>
          </c:tx>
          <c:spPr>
            <a:solidFill>
              <a:srgbClr val="BF8B2E"/>
            </a:solidFill>
          </c:spPr>
          <c:invertIfNegative val="0"/>
          <c:cat>
            <c:numRef>
              <c:f>'12_21'!$B$33:$O$33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'12_21'!$B$34:$O$34</c:f>
              <c:numCache>
                <c:formatCode>General</c:formatCode>
                <c:ptCount val="14"/>
                <c:pt idx="0">
                  <c:v>14.898999999999999</c:v>
                </c:pt>
                <c:pt idx="1">
                  <c:v>16.158000000000001</c:v>
                </c:pt>
                <c:pt idx="2">
                  <c:v>14.477</c:v>
                </c:pt>
                <c:pt idx="3">
                  <c:v>14.192</c:v>
                </c:pt>
                <c:pt idx="4">
                  <c:v>14.359</c:v>
                </c:pt>
                <c:pt idx="5">
                  <c:v>13.961</c:v>
                </c:pt>
                <c:pt idx="6">
                  <c:v>14.321999999999999</c:v>
                </c:pt>
                <c:pt idx="7">
                  <c:v>14.462</c:v>
                </c:pt>
                <c:pt idx="8">
                  <c:v>14.727</c:v>
                </c:pt>
                <c:pt idx="9">
                  <c:v>15.03</c:v>
                </c:pt>
                <c:pt idx="10">
                  <c:v>14.375999999999999</c:v>
                </c:pt>
                <c:pt idx="11">
                  <c:v>14.784000000000001</c:v>
                </c:pt>
                <c:pt idx="12">
                  <c:v>14.736000000000001</c:v>
                </c:pt>
                <c:pt idx="13">
                  <c:v>14.071</c:v>
                </c:pt>
              </c:numCache>
            </c:numRef>
          </c:val>
        </c:ser>
        <c:ser>
          <c:idx val="1"/>
          <c:order val="1"/>
          <c:tx>
            <c:strRef>
              <c:f>'12_21'!$A$35</c:f>
              <c:strCache>
                <c:ptCount val="1"/>
                <c:pt idx="0">
                  <c:v>Denmark</c:v>
                </c:pt>
              </c:strCache>
            </c:strRef>
          </c:tx>
          <c:spPr>
            <a:solidFill>
              <a:srgbClr val="D8AC5E"/>
            </a:solidFill>
          </c:spPr>
          <c:invertIfNegative val="0"/>
          <c:cat>
            <c:numRef>
              <c:f>'12_21'!$B$33:$O$33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'12_21'!$B$35:$O$35</c:f>
              <c:numCache>
                <c:formatCode>General</c:formatCode>
                <c:ptCount val="14"/>
                <c:pt idx="0">
                  <c:v>18.151</c:v>
                </c:pt>
                <c:pt idx="1">
                  <c:v>21.297000000000001</c:v>
                </c:pt>
                <c:pt idx="2">
                  <c:v>22.581</c:v>
                </c:pt>
                <c:pt idx="3">
                  <c:v>21.364999999999998</c:v>
                </c:pt>
                <c:pt idx="4">
                  <c:v>21.128</c:v>
                </c:pt>
                <c:pt idx="5">
                  <c:v>23.102</c:v>
                </c:pt>
                <c:pt idx="6">
                  <c:v>23.335000000000001</c:v>
                </c:pt>
                <c:pt idx="7">
                  <c:v>22.867000000000001</c:v>
                </c:pt>
                <c:pt idx="8">
                  <c:v>23.184000000000001</c:v>
                </c:pt>
                <c:pt idx="9">
                  <c:v>24.236999999999998</c:v>
                </c:pt>
                <c:pt idx="10">
                  <c:v>22.504000000000001</c:v>
                </c:pt>
                <c:pt idx="11">
                  <c:v>22.61</c:v>
                </c:pt>
                <c:pt idx="12">
                  <c:v>23.367000000000001</c:v>
                </c:pt>
                <c:pt idx="13">
                  <c:v>21.550999999999998</c:v>
                </c:pt>
              </c:numCache>
            </c:numRef>
          </c:val>
        </c:ser>
        <c:ser>
          <c:idx val="2"/>
          <c:order val="2"/>
          <c:tx>
            <c:strRef>
              <c:f>'12_21'!$A$36</c:f>
              <c:strCache>
                <c:ptCount val="1"/>
                <c:pt idx="0">
                  <c:v>Croatia</c:v>
                </c:pt>
              </c:strCache>
            </c:strRef>
          </c:tx>
          <c:spPr>
            <a:solidFill>
              <a:srgbClr val="E2C186"/>
            </a:solidFill>
          </c:spPr>
          <c:invertIfNegative val="0"/>
          <c:cat>
            <c:numRef>
              <c:f>'12_21'!$B$33:$O$33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'12_21'!$B$36:$O$36</c:f>
              <c:numCache>
                <c:formatCode>General</c:formatCode>
                <c:ptCount val="14"/>
                <c:pt idx="0">
                  <c:v>13.103</c:v>
                </c:pt>
                <c:pt idx="1">
                  <c:v>13.436999999999999</c:v>
                </c:pt>
                <c:pt idx="2">
                  <c:v>12.298999999999999</c:v>
                </c:pt>
                <c:pt idx="3">
                  <c:v>12.981</c:v>
                </c:pt>
                <c:pt idx="4">
                  <c:v>12.287000000000001</c:v>
                </c:pt>
                <c:pt idx="5">
                  <c:v>12.904999999999999</c:v>
                </c:pt>
                <c:pt idx="6">
                  <c:v>12.888999999999999</c:v>
                </c:pt>
                <c:pt idx="7">
                  <c:v>13.653</c:v>
                </c:pt>
                <c:pt idx="8">
                  <c:v>13.711</c:v>
                </c:pt>
                <c:pt idx="9">
                  <c:v>14.305999999999999</c:v>
                </c:pt>
                <c:pt idx="10">
                  <c:v>13.656000000000001</c:v>
                </c:pt>
                <c:pt idx="11">
                  <c:v>14.3</c:v>
                </c:pt>
                <c:pt idx="12">
                  <c:v>14.382999999999999</c:v>
                </c:pt>
                <c:pt idx="13">
                  <c:v>15.022</c:v>
                </c:pt>
              </c:numCache>
            </c:numRef>
          </c:val>
        </c:ser>
        <c:ser>
          <c:idx val="3"/>
          <c:order val="3"/>
          <c:tx>
            <c:strRef>
              <c:f>'12_21'!$A$37</c:f>
              <c:strCache>
                <c:ptCount val="1"/>
                <c:pt idx="0">
                  <c:v>Serbia</c:v>
                </c:pt>
              </c:strCache>
            </c:strRef>
          </c:tx>
          <c:spPr>
            <a:solidFill>
              <a:srgbClr val="A97B29"/>
            </a:solidFill>
          </c:spPr>
          <c:invertIfNegative val="0"/>
          <c:cat>
            <c:numRef>
              <c:f>'12_21'!$B$33:$O$33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'12_21'!$B$37:$O$37</c:f>
              <c:numCache>
                <c:formatCode>General</c:formatCode>
                <c:ptCount val="14"/>
                <c:pt idx="0">
                  <c:v>14.958</c:v>
                </c:pt>
                <c:pt idx="1">
                  <c:v>15.228</c:v>
                </c:pt>
                <c:pt idx="2">
                  <c:v>14.118</c:v>
                </c:pt>
                <c:pt idx="3">
                  <c:v>14.712999999999999</c:v>
                </c:pt>
                <c:pt idx="4">
                  <c:v>14.462</c:v>
                </c:pt>
                <c:pt idx="5">
                  <c:v>15.032</c:v>
                </c:pt>
                <c:pt idx="6">
                  <c:v>16.669</c:v>
                </c:pt>
                <c:pt idx="7">
                  <c:v>16.449000000000002</c:v>
                </c:pt>
                <c:pt idx="8">
                  <c:v>17.501000000000001</c:v>
                </c:pt>
                <c:pt idx="9">
                  <c:v>19.395</c:v>
                </c:pt>
                <c:pt idx="10">
                  <c:v>19.172000000000001</c:v>
                </c:pt>
                <c:pt idx="11">
                  <c:v>0</c:v>
                </c:pt>
                <c:pt idx="12">
                  <c:v>0</c:v>
                </c:pt>
                <c:pt idx="13">
                  <c:v>0</c:v>
                </c:pt>
              </c:numCache>
            </c:numRef>
          </c:val>
        </c:ser>
        <c:dLbls>
          <c:showLegendKey val="0"/>
          <c:showVal val="0"/>
          <c:showCatName val="0"/>
          <c:showSerName val="0"/>
          <c:showPercent val="0"/>
          <c:showBubbleSize val="0"/>
        </c:dLbls>
        <c:gapWidth val="150"/>
        <c:axId val="217335680"/>
        <c:axId val="217337216"/>
      </c:barChart>
      <c:catAx>
        <c:axId val="217335680"/>
        <c:scaling>
          <c:orientation val="minMax"/>
        </c:scaling>
        <c:delete val="0"/>
        <c:axPos val="b"/>
        <c:numFmt formatCode="General" sourceLinked="1"/>
        <c:majorTickMark val="out"/>
        <c:minorTickMark val="none"/>
        <c:tickLblPos val="nextTo"/>
        <c:crossAx val="217337216"/>
        <c:crosses val="autoZero"/>
        <c:auto val="1"/>
        <c:lblAlgn val="ctr"/>
        <c:lblOffset val="100"/>
        <c:noMultiLvlLbl val="0"/>
      </c:catAx>
      <c:valAx>
        <c:axId val="21733721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7335680"/>
        <c:crosses val="autoZero"/>
        <c:crossBetween val="between"/>
      </c:valAx>
    </c:plotArea>
    <c:legend>
      <c:legendPos val="b"/>
      <c:layout/>
      <c:overlay val="0"/>
    </c:legend>
    <c:plotVisOnly val="1"/>
    <c:dispBlanksAs val="gap"/>
    <c:showDLblsOverMax val="0"/>
  </c:chart>
  <c:spPr>
    <a:ln>
      <a:solidFill>
        <a:srgbClr val="BF8B2E"/>
      </a:solidFill>
      <a:prstDash val="soli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Housing cost overburden rate by poverty status, 2010-2023 (Percentage)</a:t>
            </a:r>
            <a:endParaRPr sz="1200" b="0"/>
          </a:p>
          <a:p>
            <a:pPr>
              <a:defRPr sz="1400">
                <a:latin typeface="Calibri"/>
                <a:ea typeface="Calibri"/>
                <a:cs typeface="Calibri"/>
              </a:defRPr>
            </a:pPr>
            <a:r>
              <a:rPr sz="1200" b="0"/>
              <a:t>SDG ind 01_50: freq=Annual, sex=Total, incgrp=Above 60% of median equivalised income, age=Total</a:t>
            </a:r>
          </a:p>
        </c:rich>
      </c:tx>
      <c:overlay val="0"/>
    </c:title>
    <c:autoTitleDeleted val="0"/>
    <c:plotArea>
      <c:layout/>
      <c:barChart>
        <c:barDir val="col"/>
        <c:grouping val="clustered"/>
        <c:varyColors val="0"/>
        <c:ser>
          <c:idx val="0"/>
          <c:order val="0"/>
          <c:tx>
            <c:strRef>
              <c:f>'01_50'!$A$45</c:f>
              <c:strCache>
                <c:ptCount val="1"/>
                <c:pt idx="0">
                  <c:v>European Union - 27 countries (from 2020)</c:v>
                </c:pt>
              </c:strCache>
            </c:strRef>
          </c:tx>
          <c:spPr>
            <a:solidFill>
              <a:srgbClr val="E5243B"/>
            </a:solidFill>
          </c:spPr>
          <c:invertIfNegative val="0"/>
          <c:cat>
            <c:numRef>
              <c:f>'01_50'!$B$44:$O$44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'01_50'!$B$45:$O$45</c:f>
              <c:numCache>
                <c:formatCode>General</c:formatCode>
                <c:ptCount val="14"/>
                <c:pt idx="0">
                  <c:v>5.0999999999999996</c:v>
                </c:pt>
                <c:pt idx="1">
                  <c:v>5.5</c:v>
                </c:pt>
                <c:pt idx="2">
                  <c:v>5.7</c:v>
                </c:pt>
                <c:pt idx="3">
                  <c:v>6</c:v>
                </c:pt>
                <c:pt idx="4">
                  <c:v>5.6</c:v>
                </c:pt>
                <c:pt idx="5">
                  <c:v>5.4</c:v>
                </c:pt>
                <c:pt idx="6">
                  <c:v>5</c:v>
                </c:pt>
                <c:pt idx="7">
                  <c:v>4.5</c:v>
                </c:pt>
                <c:pt idx="8">
                  <c:v>4.2</c:v>
                </c:pt>
                <c:pt idx="9">
                  <c:v>4.3</c:v>
                </c:pt>
                <c:pt idx="10">
                  <c:v>3</c:v>
                </c:pt>
                <c:pt idx="11">
                  <c:v>3.4</c:v>
                </c:pt>
                <c:pt idx="12">
                  <c:v>3.9</c:v>
                </c:pt>
                <c:pt idx="13">
                  <c:v>4.0999999999999996</c:v>
                </c:pt>
              </c:numCache>
            </c:numRef>
          </c:val>
        </c:ser>
        <c:ser>
          <c:idx val="1"/>
          <c:order val="1"/>
          <c:tx>
            <c:strRef>
              <c:f>'01_50'!$A$46</c:f>
              <c:strCache>
                <c:ptCount val="1"/>
                <c:pt idx="0">
                  <c:v>Denmark</c:v>
                </c:pt>
              </c:strCache>
            </c:strRef>
          </c:tx>
          <c:spPr>
            <a:solidFill>
              <a:srgbClr val="E94357"/>
            </a:solidFill>
          </c:spPr>
          <c:invertIfNegative val="0"/>
          <c:cat>
            <c:numRef>
              <c:f>'01_50'!$B$44:$O$44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'01_50'!$B$46:$O$46</c:f>
              <c:numCache>
                <c:formatCode>General</c:formatCode>
                <c:ptCount val="14"/>
                <c:pt idx="0">
                  <c:v>14.4</c:v>
                </c:pt>
                <c:pt idx="1">
                  <c:v>11.3</c:v>
                </c:pt>
                <c:pt idx="2">
                  <c:v>9.5</c:v>
                </c:pt>
                <c:pt idx="3">
                  <c:v>10.199999999999999</c:v>
                </c:pt>
                <c:pt idx="4">
                  <c:v>8.5</c:v>
                </c:pt>
                <c:pt idx="5">
                  <c:v>7.9</c:v>
                </c:pt>
                <c:pt idx="6">
                  <c:v>7.1</c:v>
                </c:pt>
                <c:pt idx="7">
                  <c:v>7.4</c:v>
                </c:pt>
                <c:pt idx="8">
                  <c:v>6.8</c:v>
                </c:pt>
                <c:pt idx="9">
                  <c:v>7.2</c:v>
                </c:pt>
                <c:pt idx="10">
                  <c:v>6.5</c:v>
                </c:pt>
                <c:pt idx="11">
                  <c:v>7.5</c:v>
                </c:pt>
                <c:pt idx="12">
                  <c:v>6.8</c:v>
                </c:pt>
                <c:pt idx="13">
                  <c:v>7.8</c:v>
                </c:pt>
              </c:numCache>
            </c:numRef>
          </c:val>
        </c:ser>
        <c:ser>
          <c:idx val="2"/>
          <c:order val="2"/>
          <c:tx>
            <c:strRef>
              <c:f>'01_50'!$A$47</c:f>
              <c:strCache>
                <c:ptCount val="1"/>
                <c:pt idx="0">
                  <c:v>Croatia</c:v>
                </c:pt>
              </c:strCache>
            </c:strRef>
          </c:tx>
          <c:spPr>
            <a:solidFill>
              <a:srgbClr val="EC5E6F"/>
            </a:solidFill>
          </c:spPr>
          <c:invertIfNegative val="0"/>
          <c:cat>
            <c:numRef>
              <c:f>'01_50'!$B$44:$O$44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'01_50'!$B$47:$O$47</c:f>
              <c:numCache>
                <c:formatCode>General</c:formatCode>
                <c:ptCount val="14"/>
                <c:pt idx="0">
                  <c:v>5.2</c:v>
                </c:pt>
                <c:pt idx="1">
                  <c:v>1.8</c:v>
                </c:pt>
                <c:pt idx="2">
                  <c:v>1.3</c:v>
                </c:pt>
                <c:pt idx="3">
                  <c:v>2.1</c:v>
                </c:pt>
                <c:pt idx="4">
                  <c:v>2.2000000000000002</c:v>
                </c:pt>
                <c:pt idx="5">
                  <c:v>1.3</c:v>
                </c:pt>
                <c:pt idx="6">
                  <c:v>1</c:v>
                </c:pt>
                <c:pt idx="7">
                  <c:v>0.7</c:v>
                </c:pt>
                <c:pt idx="8">
                  <c:v>0.6</c:v>
                </c:pt>
                <c:pt idx="9">
                  <c:v>0.6</c:v>
                </c:pt>
                <c:pt idx="10">
                  <c:v>0.6</c:v>
                </c:pt>
                <c:pt idx="11">
                  <c:v>0.5</c:v>
                </c:pt>
                <c:pt idx="12">
                  <c:v>0.4</c:v>
                </c:pt>
                <c:pt idx="13">
                  <c:v>0.4</c:v>
                </c:pt>
              </c:numCache>
            </c:numRef>
          </c:val>
        </c:ser>
        <c:ser>
          <c:idx val="3"/>
          <c:order val="3"/>
          <c:tx>
            <c:strRef>
              <c:f>'01_50'!$A$48</c:f>
              <c:strCache>
                <c:ptCount val="1"/>
                <c:pt idx="0">
                  <c:v>Serbia</c:v>
                </c:pt>
              </c:strCache>
            </c:strRef>
          </c:tx>
          <c:spPr>
            <a:solidFill>
              <a:srgbClr val="EF7987"/>
            </a:solidFill>
          </c:spPr>
          <c:invertIfNegative val="0"/>
          <c:cat>
            <c:numRef>
              <c:f>'01_50'!$B$44:$O$44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'01_50'!$B$48:$O$48</c:f>
              <c:numCache>
                <c:formatCode>General</c:formatCode>
                <c:ptCount val="14"/>
                <c:pt idx="0">
                  <c:v>0</c:v>
                </c:pt>
                <c:pt idx="1">
                  <c:v>0</c:v>
                </c:pt>
                <c:pt idx="2">
                  <c:v>0</c:v>
                </c:pt>
                <c:pt idx="3">
                  <c:v>14.5</c:v>
                </c:pt>
                <c:pt idx="4">
                  <c:v>16.3</c:v>
                </c:pt>
                <c:pt idx="5">
                  <c:v>16.600000000000001</c:v>
                </c:pt>
                <c:pt idx="6">
                  <c:v>15.7</c:v>
                </c:pt>
                <c:pt idx="7">
                  <c:v>16.600000000000001</c:v>
                </c:pt>
                <c:pt idx="8">
                  <c:v>15.5</c:v>
                </c:pt>
                <c:pt idx="9">
                  <c:v>10.6</c:v>
                </c:pt>
                <c:pt idx="10">
                  <c:v>7.8</c:v>
                </c:pt>
                <c:pt idx="11">
                  <c:v>6.4</c:v>
                </c:pt>
                <c:pt idx="12">
                  <c:v>5.8</c:v>
                </c:pt>
                <c:pt idx="13">
                  <c:v>5</c:v>
                </c:pt>
              </c:numCache>
            </c:numRef>
          </c:val>
        </c:ser>
        <c:dLbls>
          <c:showLegendKey val="0"/>
          <c:showVal val="0"/>
          <c:showCatName val="0"/>
          <c:showSerName val="0"/>
          <c:showPercent val="0"/>
          <c:showBubbleSize val="0"/>
        </c:dLbls>
        <c:gapWidth val="150"/>
        <c:axId val="132804608"/>
        <c:axId val="132806144"/>
      </c:barChart>
      <c:catAx>
        <c:axId val="132804608"/>
        <c:scaling>
          <c:orientation val="minMax"/>
        </c:scaling>
        <c:delete val="0"/>
        <c:axPos val="b"/>
        <c:numFmt formatCode="General" sourceLinked="1"/>
        <c:majorTickMark val="out"/>
        <c:minorTickMark val="none"/>
        <c:tickLblPos val="nextTo"/>
        <c:crossAx val="132806144"/>
        <c:crosses val="autoZero"/>
        <c:auto val="1"/>
        <c:lblAlgn val="ctr"/>
        <c:lblOffset val="100"/>
        <c:noMultiLvlLbl val="0"/>
      </c:catAx>
      <c:valAx>
        <c:axId val="13280614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32804608"/>
        <c:crosses val="autoZero"/>
        <c:crossBetween val="between"/>
      </c:valAx>
    </c:plotArea>
    <c:legend>
      <c:legendPos val="b"/>
      <c:overlay val="0"/>
    </c:legend>
    <c:plotVisOnly val="1"/>
    <c:dispBlanksAs val="gap"/>
    <c:showDLblsOverMax val="0"/>
  </c:chart>
  <c:spPr>
    <a:ln>
      <a:solidFill>
        <a:srgbClr val="E5243B"/>
      </a:solidFill>
      <a:prstDash val="solid"/>
    </a:ln>
  </c:sp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Consumption footprint - single weighted score, 2010-2023 (Planetary Boundary)</a:t>
            </a:r>
            <a:endParaRPr lang="en-US" sz="1200" b="0"/>
          </a:p>
          <a:p>
            <a:pPr>
              <a:defRPr sz="1400">
                <a:latin typeface="Calibri"/>
                <a:ea typeface="Calibri"/>
                <a:cs typeface="Calibri"/>
              </a:defRPr>
            </a:pPr>
            <a:r>
              <a:rPr lang="en-US" sz="1200" b="0"/>
              <a:t>SDG ind 12_31: freq=Annual, cons_fp=Single weighted score</a:t>
            </a:r>
          </a:p>
        </c:rich>
      </c:tx>
      <c:layout/>
      <c:overlay val="0"/>
    </c:title>
    <c:autoTitleDeleted val="0"/>
    <c:plotArea>
      <c:layout/>
      <c:barChart>
        <c:barDir val="col"/>
        <c:grouping val="clustered"/>
        <c:varyColors val="0"/>
        <c:ser>
          <c:idx val="0"/>
          <c:order val="0"/>
          <c:tx>
            <c:strRef>
              <c:f>'12_31'!$A$23</c:f>
              <c:strCache>
                <c:ptCount val="1"/>
                <c:pt idx="0">
                  <c:v>European Union - 27 countries (from 2020)</c:v>
                </c:pt>
              </c:strCache>
            </c:strRef>
          </c:tx>
          <c:spPr>
            <a:solidFill>
              <a:srgbClr val="BF8B2E"/>
            </a:solidFill>
          </c:spPr>
          <c:invertIfNegative val="0"/>
          <c:cat>
            <c:numRef>
              <c:f>'12_31'!$B$22:$O$22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'12_31'!$B$23:$O$23</c:f>
              <c:numCache>
                <c:formatCode>General</c:formatCode>
                <c:ptCount val="14"/>
                <c:pt idx="0">
                  <c:v>3.17</c:v>
                </c:pt>
                <c:pt idx="1">
                  <c:v>3.15</c:v>
                </c:pt>
                <c:pt idx="2">
                  <c:v>3.14</c:v>
                </c:pt>
                <c:pt idx="3">
                  <c:v>3.14</c:v>
                </c:pt>
                <c:pt idx="4">
                  <c:v>3.17</c:v>
                </c:pt>
                <c:pt idx="5">
                  <c:v>3.2</c:v>
                </c:pt>
                <c:pt idx="6">
                  <c:v>3.28</c:v>
                </c:pt>
                <c:pt idx="7">
                  <c:v>3.35</c:v>
                </c:pt>
                <c:pt idx="8">
                  <c:v>3.36</c:v>
                </c:pt>
                <c:pt idx="9">
                  <c:v>3.37</c:v>
                </c:pt>
                <c:pt idx="10">
                  <c:v>3.16</c:v>
                </c:pt>
                <c:pt idx="11">
                  <c:v>3.26</c:v>
                </c:pt>
                <c:pt idx="12">
                  <c:v>3.35</c:v>
                </c:pt>
                <c:pt idx="13">
                  <c:v>3.28</c:v>
                </c:pt>
              </c:numCache>
            </c:numRef>
          </c:val>
        </c:ser>
        <c:ser>
          <c:idx val="1"/>
          <c:order val="1"/>
          <c:tx>
            <c:strRef>
              <c:f>'12_31'!$A$24</c:f>
              <c:strCache>
                <c:ptCount val="1"/>
                <c:pt idx="0">
                  <c:v>Denmark</c:v>
                </c:pt>
              </c:strCache>
            </c:strRef>
          </c:tx>
          <c:spPr>
            <a:solidFill>
              <a:srgbClr val="D8AC5E"/>
            </a:solidFill>
          </c:spPr>
          <c:invertIfNegative val="0"/>
          <c:cat>
            <c:numRef>
              <c:f>'12_31'!$B$22:$O$22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'12_31'!$B$24:$O$24</c:f>
              <c:numCache>
                <c:formatCode>General</c:formatCode>
                <c:ptCount val="14"/>
                <c:pt idx="0">
                  <c:v>3.92</c:v>
                </c:pt>
                <c:pt idx="1">
                  <c:v>3.94</c:v>
                </c:pt>
                <c:pt idx="2">
                  <c:v>4.04</c:v>
                </c:pt>
                <c:pt idx="3">
                  <c:v>4.0199999999999996</c:v>
                </c:pt>
                <c:pt idx="4">
                  <c:v>4.1399999999999997</c:v>
                </c:pt>
                <c:pt idx="5">
                  <c:v>4.2</c:v>
                </c:pt>
                <c:pt idx="6">
                  <c:v>4.26</c:v>
                </c:pt>
                <c:pt idx="7">
                  <c:v>4.26</c:v>
                </c:pt>
                <c:pt idx="8">
                  <c:v>4.24</c:v>
                </c:pt>
                <c:pt idx="9">
                  <c:v>4.34</c:v>
                </c:pt>
                <c:pt idx="10">
                  <c:v>4.16</c:v>
                </c:pt>
                <c:pt idx="11">
                  <c:v>4.0999999999999996</c:v>
                </c:pt>
                <c:pt idx="12">
                  <c:v>4.26</c:v>
                </c:pt>
                <c:pt idx="13">
                  <c:v>4.0999999999999996</c:v>
                </c:pt>
              </c:numCache>
            </c:numRef>
          </c:val>
        </c:ser>
        <c:ser>
          <c:idx val="2"/>
          <c:order val="2"/>
          <c:tx>
            <c:strRef>
              <c:f>'12_31'!$A$25</c:f>
              <c:strCache>
                <c:ptCount val="1"/>
                <c:pt idx="0">
                  <c:v>Croatia</c:v>
                </c:pt>
              </c:strCache>
            </c:strRef>
          </c:tx>
          <c:spPr>
            <a:solidFill>
              <a:srgbClr val="E2C186"/>
            </a:solidFill>
          </c:spPr>
          <c:invertIfNegative val="0"/>
          <c:cat>
            <c:numRef>
              <c:f>'12_31'!$B$22:$O$22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'12_31'!$B$25:$O$25</c:f>
              <c:numCache>
                <c:formatCode>General</c:formatCode>
                <c:ptCount val="14"/>
                <c:pt idx="0">
                  <c:v>2.48</c:v>
                </c:pt>
                <c:pt idx="1">
                  <c:v>2.4700000000000002</c:v>
                </c:pt>
                <c:pt idx="2">
                  <c:v>2.5099999999999998</c:v>
                </c:pt>
                <c:pt idx="3">
                  <c:v>2.52</c:v>
                </c:pt>
                <c:pt idx="4">
                  <c:v>2.56</c:v>
                </c:pt>
                <c:pt idx="5">
                  <c:v>2.66</c:v>
                </c:pt>
                <c:pt idx="6">
                  <c:v>2.79</c:v>
                </c:pt>
                <c:pt idx="7">
                  <c:v>2.9</c:v>
                </c:pt>
                <c:pt idx="8">
                  <c:v>3</c:v>
                </c:pt>
                <c:pt idx="9">
                  <c:v>2.97</c:v>
                </c:pt>
                <c:pt idx="10">
                  <c:v>2.84</c:v>
                </c:pt>
                <c:pt idx="11">
                  <c:v>3.02</c:v>
                </c:pt>
                <c:pt idx="12">
                  <c:v>3.15</c:v>
                </c:pt>
                <c:pt idx="13">
                  <c:v>3.12</c:v>
                </c:pt>
              </c:numCache>
            </c:numRef>
          </c:val>
        </c:ser>
        <c:dLbls>
          <c:showLegendKey val="0"/>
          <c:showVal val="0"/>
          <c:showCatName val="0"/>
          <c:showSerName val="0"/>
          <c:showPercent val="0"/>
          <c:showBubbleSize val="0"/>
        </c:dLbls>
        <c:gapWidth val="150"/>
        <c:axId val="203883264"/>
        <c:axId val="203907456"/>
      </c:barChart>
      <c:catAx>
        <c:axId val="203883264"/>
        <c:scaling>
          <c:orientation val="minMax"/>
        </c:scaling>
        <c:delete val="0"/>
        <c:axPos val="b"/>
        <c:numFmt formatCode="General" sourceLinked="1"/>
        <c:majorTickMark val="out"/>
        <c:minorTickMark val="none"/>
        <c:tickLblPos val="nextTo"/>
        <c:crossAx val="203907456"/>
        <c:crosses val="autoZero"/>
        <c:auto val="1"/>
        <c:lblAlgn val="ctr"/>
        <c:lblOffset val="100"/>
        <c:noMultiLvlLbl val="0"/>
      </c:catAx>
      <c:valAx>
        <c:axId val="20390745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03883264"/>
        <c:crosses val="autoZero"/>
        <c:crossBetween val="between"/>
      </c:valAx>
    </c:plotArea>
    <c:legend>
      <c:legendPos val="b"/>
      <c:layout/>
      <c:overlay val="0"/>
    </c:legend>
    <c:plotVisOnly val="1"/>
    <c:dispBlanksAs val="gap"/>
    <c:showDLblsOverMax val="0"/>
  </c:chart>
  <c:spPr>
    <a:ln>
      <a:solidFill>
        <a:srgbClr val="BF8B2E"/>
      </a:solidFill>
      <a:prstDash val="solid"/>
    </a:ln>
  </c:sp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Consumption footprint - single weighted score, 2010-2023 (Per inhabitant)</a:t>
            </a:r>
            <a:endParaRPr lang="en-US" sz="1200" b="0"/>
          </a:p>
          <a:p>
            <a:pPr>
              <a:defRPr sz="1400">
                <a:latin typeface="Calibri"/>
                <a:ea typeface="Calibri"/>
                <a:cs typeface="Calibri"/>
              </a:defRPr>
            </a:pPr>
            <a:r>
              <a:rPr lang="en-US" sz="1200" b="0"/>
              <a:t>SDG ind 12_31: freq=Annual, cons_fp=Single weighted score</a:t>
            </a:r>
          </a:p>
        </c:rich>
      </c:tx>
      <c:layout/>
      <c:overlay val="0"/>
    </c:title>
    <c:autoTitleDeleted val="0"/>
    <c:plotArea>
      <c:layout/>
      <c:barChart>
        <c:barDir val="col"/>
        <c:grouping val="clustered"/>
        <c:varyColors val="0"/>
        <c:ser>
          <c:idx val="0"/>
          <c:order val="0"/>
          <c:tx>
            <c:strRef>
              <c:f>'12_31'!$A$33</c:f>
              <c:strCache>
                <c:ptCount val="1"/>
                <c:pt idx="0">
                  <c:v>European Union - 27 countries (from 2020)</c:v>
                </c:pt>
              </c:strCache>
            </c:strRef>
          </c:tx>
          <c:spPr>
            <a:solidFill>
              <a:srgbClr val="BF8B2E"/>
            </a:solidFill>
          </c:spPr>
          <c:invertIfNegative val="0"/>
          <c:cat>
            <c:numRef>
              <c:f>'12_31'!$B$32:$O$32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'12_31'!$B$33:$O$33</c:f>
              <c:numCache>
                <c:formatCode>General</c:formatCode>
                <c:ptCount val="14"/>
                <c:pt idx="0">
                  <c:v>0.89</c:v>
                </c:pt>
                <c:pt idx="1">
                  <c:v>0.89</c:v>
                </c:pt>
                <c:pt idx="2">
                  <c:v>0.88</c:v>
                </c:pt>
                <c:pt idx="3">
                  <c:v>0.89</c:v>
                </c:pt>
                <c:pt idx="4">
                  <c:v>0.9</c:v>
                </c:pt>
                <c:pt idx="5">
                  <c:v>0.9</c:v>
                </c:pt>
                <c:pt idx="6">
                  <c:v>0.93</c:v>
                </c:pt>
                <c:pt idx="7">
                  <c:v>0.95</c:v>
                </c:pt>
                <c:pt idx="8">
                  <c:v>0.95</c:v>
                </c:pt>
                <c:pt idx="9">
                  <c:v>0.95</c:v>
                </c:pt>
                <c:pt idx="10">
                  <c:v>0.9</c:v>
                </c:pt>
                <c:pt idx="11">
                  <c:v>0.93</c:v>
                </c:pt>
                <c:pt idx="12">
                  <c:v>0.95</c:v>
                </c:pt>
                <c:pt idx="13">
                  <c:v>0.93</c:v>
                </c:pt>
              </c:numCache>
            </c:numRef>
          </c:val>
        </c:ser>
        <c:ser>
          <c:idx val="1"/>
          <c:order val="1"/>
          <c:tx>
            <c:strRef>
              <c:f>'12_31'!$A$34</c:f>
              <c:strCache>
                <c:ptCount val="1"/>
                <c:pt idx="0">
                  <c:v>Denmark</c:v>
                </c:pt>
              </c:strCache>
            </c:strRef>
          </c:tx>
          <c:spPr>
            <a:solidFill>
              <a:srgbClr val="D8AC5E"/>
            </a:solidFill>
          </c:spPr>
          <c:invertIfNegative val="0"/>
          <c:cat>
            <c:numRef>
              <c:f>'12_31'!$B$32:$O$32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'12_31'!$B$34:$O$34</c:f>
              <c:numCache>
                <c:formatCode>General</c:formatCode>
                <c:ptCount val="14"/>
                <c:pt idx="0">
                  <c:v>1.1000000000000001</c:v>
                </c:pt>
                <c:pt idx="1">
                  <c:v>1.1100000000000001</c:v>
                </c:pt>
                <c:pt idx="2">
                  <c:v>1.1399999999999999</c:v>
                </c:pt>
                <c:pt idx="3">
                  <c:v>1.1299999999999999</c:v>
                </c:pt>
                <c:pt idx="4">
                  <c:v>1.17</c:v>
                </c:pt>
                <c:pt idx="5">
                  <c:v>1.18</c:v>
                </c:pt>
                <c:pt idx="6">
                  <c:v>1.2</c:v>
                </c:pt>
                <c:pt idx="7">
                  <c:v>1.21</c:v>
                </c:pt>
                <c:pt idx="8">
                  <c:v>1.2</c:v>
                </c:pt>
                <c:pt idx="9">
                  <c:v>1.23</c:v>
                </c:pt>
                <c:pt idx="10">
                  <c:v>1.2</c:v>
                </c:pt>
                <c:pt idx="11">
                  <c:v>1.18</c:v>
                </c:pt>
                <c:pt idx="12">
                  <c:v>1.22</c:v>
                </c:pt>
                <c:pt idx="13">
                  <c:v>1.18</c:v>
                </c:pt>
              </c:numCache>
            </c:numRef>
          </c:val>
        </c:ser>
        <c:ser>
          <c:idx val="2"/>
          <c:order val="2"/>
          <c:tx>
            <c:strRef>
              <c:f>'12_31'!$A$35</c:f>
              <c:strCache>
                <c:ptCount val="1"/>
                <c:pt idx="0">
                  <c:v>Croatia</c:v>
                </c:pt>
              </c:strCache>
            </c:strRef>
          </c:tx>
          <c:spPr>
            <a:solidFill>
              <a:srgbClr val="E2C186"/>
            </a:solidFill>
          </c:spPr>
          <c:invertIfNegative val="0"/>
          <c:cat>
            <c:numRef>
              <c:f>'12_31'!$B$32:$O$32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'12_31'!$B$35:$O$35</c:f>
              <c:numCache>
                <c:formatCode>General</c:formatCode>
                <c:ptCount val="14"/>
                <c:pt idx="0">
                  <c:v>0.7</c:v>
                </c:pt>
                <c:pt idx="1">
                  <c:v>0.69</c:v>
                </c:pt>
                <c:pt idx="2">
                  <c:v>0.71</c:v>
                </c:pt>
                <c:pt idx="3">
                  <c:v>0.71</c:v>
                </c:pt>
                <c:pt idx="4">
                  <c:v>0.72</c:v>
                </c:pt>
                <c:pt idx="5">
                  <c:v>0.75</c:v>
                </c:pt>
                <c:pt idx="6">
                  <c:v>0.79</c:v>
                </c:pt>
                <c:pt idx="7">
                  <c:v>0.82</c:v>
                </c:pt>
                <c:pt idx="8">
                  <c:v>0.86</c:v>
                </c:pt>
                <c:pt idx="9">
                  <c:v>0.85</c:v>
                </c:pt>
                <c:pt idx="10">
                  <c:v>0.81</c:v>
                </c:pt>
                <c:pt idx="11">
                  <c:v>0.87</c:v>
                </c:pt>
                <c:pt idx="12">
                  <c:v>0.91</c:v>
                </c:pt>
                <c:pt idx="13">
                  <c:v>0.89</c:v>
                </c:pt>
              </c:numCache>
            </c:numRef>
          </c:val>
        </c:ser>
        <c:dLbls>
          <c:showLegendKey val="0"/>
          <c:showVal val="0"/>
          <c:showCatName val="0"/>
          <c:showSerName val="0"/>
          <c:showPercent val="0"/>
          <c:showBubbleSize val="0"/>
        </c:dLbls>
        <c:gapWidth val="150"/>
        <c:axId val="214373888"/>
        <c:axId val="214375424"/>
      </c:barChart>
      <c:catAx>
        <c:axId val="214373888"/>
        <c:scaling>
          <c:orientation val="minMax"/>
        </c:scaling>
        <c:delete val="0"/>
        <c:axPos val="b"/>
        <c:numFmt formatCode="General" sourceLinked="1"/>
        <c:majorTickMark val="out"/>
        <c:minorTickMark val="none"/>
        <c:tickLblPos val="nextTo"/>
        <c:crossAx val="214375424"/>
        <c:crosses val="autoZero"/>
        <c:auto val="1"/>
        <c:lblAlgn val="ctr"/>
        <c:lblOffset val="100"/>
        <c:noMultiLvlLbl val="0"/>
      </c:catAx>
      <c:valAx>
        <c:axId val="21437542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4373888"/>
        <c:crosses val="autoZero"/>
        <c:crossBetween val="between"/>
      </c:valAx>
    </c:plotArea>
    <c:legend>
      <c:legendPos val="b"/>
      <c:layout/>
      <c:overlay val="0"/>
    </c:legend>
    <c:plotVisOnly val="1"/>
    <c:dispBlanksAs val="gap"/>
    <c:showDLblsOverMax val="0"/>
  </c:chart>
  <c:spPr>
    <a:ln>
      <a:solidFill>
        <a:srgbClr val="BF8B2E"/>
      </a:solidFill>
      <a:prstDash val="solid"/>
    </a:ln>
  </c:sp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Circular material use rate, 2010-2023 (Percentage)</a:t>
            </a:r>
            <a:endParaRPr lang="en-US" sz="1200" b="0"/>
          </a:p>
          <a:p>
            <a:pPr>
              <a:defRPr sz="1400">
                <a:latin typeface="Calibri"/>
                <a:ea typeface="Calibri"/>
                <a:cs typeface="Calibri"/>
              </a:defRPr>
            </a:pPr>
            <a:r>
              <a:rPr lang="en-US" sz="1200" b="0"/>
              <a:t>SDG ind 12_41: freq=Annual</a:t>
            </a:r>
          </a:p>
        </c:rich>
      </c:tx>
      <c:layout/>
      <c:overlay val="0"/>
    </c:title>
    <c:autoTitleDeleted val="0"/>
    <c:plotArea>
      <c:layout/>
      <c:barChart>
        <c:barDir val="col"/>
        <c:grouping val="clustered"/>
        <c:varyColors val="0"/>
        <c:ser>
          <c:idx val="0"/>
          <c:order val="0"/>
          <c:tx>
            <c:strRef>
              <c:f>'12_41'!$A$23</c:f>
              <c:strCache>
                <c:ptCount val="1"/>
                <c:pt idx="0">
                  <c:v>European Union - 27 countries (from 2020)</c:v>
                </c:pt>
              </c:strCache>
            </c:strRef>
          </c:tx>
          <c:spPr>
            <a:solidFill>
              <a:srgbClr val="BF8B2E"/>
            </a:solidFill>
          </c:spPr>
          <c:invertIfNegative val="0"/>
          <c:cat>
            <c:numRef>
              <c:f>'12_41'!$B$22:$O$22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'12_41'!$B$23:$O$23</c:f>
              <c:numCache>
                <c:formatCode>General</c:formatCode>
                <c:ptCount val="14"/>
                <c:pt idx="0">
                  <c:v>10.7</c:v>
                </c:pt>
                <c:pt idx="1">
                  <c:v>10.199999999999999</c:v>
                </c:pt>
                <c:pt idx="2">
                  <c:v>11</c:v>
                </c:pt>
                <c:pt idx="3">
                  <c:v>11.2</c:v>
                </c:pt>
                <c:pt idx="4">
                  <c:v>11.1</c:v>
                </c:pt>
                <c:pt idx="5">
                  <c:v>11.2</c:v>
                </c:pt>
                <c:pt idx="6">
                  <c:v>11.4</c:v>
                </c:pt>
                <c:pt idx="7">
                  <c:v>11.5</c:v>
                </c:pt>
                <c:pt idx="8">
                  <c:v>11.6</c:v>
                </c:pt>
                <c:pt idx="9">
                  <c:v>11.2</c:v>
                </c:pt>
                <c:pt idx="10">
                  <c:v>11.2</c:v>
                </c:pt>
                <c:pt idx="11">
                  <c:v>11.1</c:v>
                </c:pt>
                <c:pt idx="12">
                  <c:v>11.5</c:v>
                </c:pt>
                <c:pt idx="13">
                  <c:v>11.8</c:v>
                </c:pt>
              </c:numCache>
            </c:numRef>
          </c:val>
        </c:ser>
        <c:ser>
          <c:idx val="1"/>
          <c:order val="1"/>
          <c:tx>
            <c:strRef>
              <c:f>'12_41'!$A$24</c:f>
              <c:strCache>
                <c:ptCount val="1"/>
                <c:pt idx="0">
                  <c:v>Denmark</c:v>
                </c:pt>
              </c:strCache>
            </c:strRef>
          </c:tx>
          <c:spPr>
            <a:solidFill>
              <a:srgbClr val="D8AC5E"/>
            </a:solidFill>
          </c:spPr>
          <c:invertIfNegative val="0"/>
          <c:cat>
            <c:numRef>
              <c:f>'12_41'!$B$22:$O$22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'12_41'!$B$24:$O$24</c:f>
              <c:numCache>
                <c:formatCode>General</c:formatCode>
                <c:ptCount val="14"/>
                <c:pt idx="0">
                  <c:v>8</c:v>
                </c:pt>
                <c:pt idx="1">
                  <c:v>7</c:v>
                </c:pt>
                <c:pt idx="2">
                  <c:v>6.4</c:v>
                </c:pt>
                <c:pt idx="3">
                  <c:v>7.7</c:v>
                </c:pt>
                <c:pt idx="4">
                  <c:v>9</c:v>
                </c:pt>
                <c:pt idx="5">
                  <c:v>8.3000000000000007</c:v>
                </c:pt>
                <c:pt idx="6">
                  <c:v>8</c:v>
                </c:pt>
                <c:pt idx="7">
                  <c:v>7.9</c:v>
                </c:pt>
                <c:pt idx="8">
                  <c:v>8.1</c:v>
                </c:pt>
                <c:pt idx="9">
                  <c:v>7.6</c:v>
                </c:pt>
                <c:pt idx="10">
                  <c:v>7.6</c:v>
                </c:pt>
                <c:pt idx="11">
                  <c:v>8.6</c:v>
                </c:pt>
                <c:pt idx="12">
                  <c:v>9.3000000000000007</c:v>
                </c:pt>
                <c:pt idx="13">
                  <c:v>9.1</c:v>
                </c:pt>
              </c:numCache>
            </c:numRef>
          </c:val>
        </c:ser>
        <c:ser>
          <c:idx val="2"/>
          <c:order val="2"/>
          <c:tx>
            <c:strRef>
              <c:f>'12_41'!$A$25</c:f>
              <c:strCache>
                <c:ptCount val="1"/>
                <c:pt idx="0">
                  <c:v>Croatia</c:v>
                </c:pt>
              </c:strCache>
            </c:strRef>
          </c:tx>
          <c:spPr>
            <a:solidFill>
              <a:srgbClr val="E2C186"/>
            </a:solidFill>
          </c:spPr>
          <c:invertIfNegative val="0"/>
          <c:cat>
            <c:numRef>
              <c:f>'12_41'!$B$22:$O$22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'12_41'!$B$25:$O$25</c:f>
              <c:numCache>
                <c:formatCode>General</c:formatCode>
                <c:ptCount val="14"/>
                <c:pt idx="0">
                  <c:v>1.6</c:v>
                </c:pt>
                <c:pt idx="1">
                  <c:v>2.4</c:v>
                </c:pt>
                <c:pt idx="2">
                  <c:v>3.5</c:v>
                </c:pt>
                <c:pt idx="3">
                  <c:v>3.9</c:v>
                </c:pt>
                <c:pt idx="4">
                  <c:v>4.8</c:v>
                </c:pt>
                <c:pt idx="5">
                  <c:v>4.5999999999999996</c:v>
                </c:pt>
                <c:pt idx="6">
                  <c:v>4.5999999999999996</c:v>
                </c:pt>
                <c:pt idx="7">
                  <c:v>5.0999999999999996</c:v>
                </c:pt>
                <c:pt idx="8">
                  <c:v>5</c:v>
                </c:pt>
                <c:pt idx="9">
                  <c:v>5.4</c:v>
                </c:pt>
                <c:pt idx="10">
                  <c:v>5.5</c:v>
                </c:pt>
                <c:pt idx="11">
                  <c:v>6.1</c:v>
                </c:pt>
                <c:pt idx="12">
                  <c:v>6.8</c:v>
                </c:pt>
                <c:pt idx="13">
                  <c:v>6.2</c:v>
                </c:pt>
              </c:numCache>
            </c:numRef>
          </c:val>
        </c:ser>
        <c:dLbls>
          <c:showLegendKey val="0"/>
          <c:showVal val="0"/>
          <c:showCatName val="0"/>
          <c:showSerName val="0"/>
          <c:showPercent val="0"/>
          <c:showBubbleSize val="0"/>
        </c:dLbls>
        <c:gapWidth val="150"/>
        <c:axId val="217520000"/>
        <c:axId val="217521536"/>
      </c:barChart>
      <c:catAx>
        <c:axId val="217520000"/>
        <c:scaling>
          <c:orientation val="minMax"/>
        </c:scaling>
        <c:delete val="0"/>
        <c:axPos val="b"/>
        <c:numFmt formatCode="General" sourceLinked="1"/>
        <c:majorTickMark val="out"/>
        <c:minorTickMark val="none"/>
        <c:tickLblPos val="nextTo"/>
        <c:crossAx val="217521536"/>
        <c:crosses val="autoZero"/>
        <c:auto val="1"/>
        <c:lblAlgn val="ctr"/>
        <c:lblOffset val="100"/>
        <c:noMultiLvlLbl val="0"/>
      </c:catAx>
      <c:valAx>
        <c:axId val="21752153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7520000"/>
        <c:crosses val="autoZero"/>
        <c:crossBetween val="between"/>
      </c:valAx>
    </c:plotArea>
    <c:legend>
      <c:legendPos val="b"/>
      <c:layout/>
      <c:overlay val="0"/>
    </c:legend>
    <c:plotVisOnly val="1"/>
    <c:dispBlanksAs val="gap"/>
    <c:showDLblsOverMax val="0"/>
  </c:chart>
  <c:spPr>
    <a:ln>
      <a:solidFill>
        <a:srgbClr val="BF8B2E"/>
      </a:solidFill>
      <a:prstDash val="solid"/>
    </a:ln>
  </c:sp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Generation of waste by hazardousness, 2010-2022 (Kilograms per capita)</a:t>
            </a:r>
            <a:endParaRPr lang="en-US" sz="1200" b="0"/>
          </a:p>
          <a:p>
            <a:pPr>
              <a:defRPr sz="1400">
                <a:latin typeface="Calibri"/>
                <a:ea typeface="Calibri"/>
                <a:cs typeface="Calibri"/>
              </a:defRPr>
            </a:pPr>
            <a:r>
              <a:rPr lang="en-US" sz="1200" b="0"/>
              <a:t>SDG ind 12_51: freq=Annual, waste=Total waste, hazard=Hazardous and non-hazardous - total, nace_r2=All NACE activities plus households</a:t>
            </a:r>
          </a:p>
        </c:rich>
      </c:tx>
      <c:layout/>
      <c:overlay val="0"/>
    </c:title>
    <c:autoTitleDeleted val="0"/>
    <c:plotArea>
      <c:layout/>
      <c:barChart>
        <c:barDir val="col"/>
        <c:grouping val="clustered"/>
        <c:varyColors val="0"/>
        <c:ser>
          <c:idx val="0"/>
          <c:order val="0"/>
          <c:tx>
            <c:strRef>
              <c:f>'12_51'!$A$24</c:f>
              <c:strCache>
                <c:ptCount val="1"/>
                <c:pt idx="0">
                  <c:v>European Union - 27 countries (from 2020)</c:v>
                </c:pt>
              </c:strCache>
            </c:strRef>
          </c:tx>
          <c:spPr>
            <a:solidFill>
              <a:srgbClr val="BF8B2E"/>
            </a:solidFill>
          </c:spPr>
          <c:invertIfNegative val="0"/>
          <c:cat>
            <c:numRef>
              <c:f>'12_51'!$B$23:$H$23</c:f>
              <c:numCache>
                <c:formatCode>General</c:formatCode>
                <c:ptCount val="7"/>
                <c:pt idx="0">
                  <c:v>2010</c:v>
                </c:pt>
                <c:pt idx="1">
                  <c:v>2012</c:v>
                </c:pt>
                <c:pt idx="2">
                  <c:v>2014</c:v>
                </c:pt>
                <c:pt idx="3">
                  <c:v>2016</c:v>
                </c:pt>
                <c:pt idx="4">
                  <c:v>2018</c:v>
                </c:pt>
                <c:pt idx="5">
                  <c:v>2020</c:v>
                </c:pt>
                <c:pt idx="6">
                  <c:v>2022</c:v>
                </c:pt>
              </c:numCache>
            </c:numRef>
          </c:cat>
          <c:val>
            <c:numRef>
              <c:f>'12_51'!$B$24:$H$24</c:f>
              <c:numCache>
                <c:formatCode>General</c:formatCode>
                <c:ptCount val="7"/>
                <c:pt idx="0">
                  <c:v>5017</c:v>
                </c:pt>
                <c:pt idx="1">
                  <c:v>5086</c:v>
                </c:pt>
                <c:pt idx="2">
                  <c:v>5062</c:v>
                </c:pt>
                <c:pt idx="3">
                  <c:v>5074</c:v>
                </c:pt>
                <c:pt idx="4">
                  <c:v>5235</c:v>
                </c:pt>
                <c:pt idx="5">
                  <c:v>4817</c:v>
                </c:pt>
                <c:pt idx="6">
                  <c:v>4991</c:v>
                </c:pt>
              </c:numCache>
            </c:numRef>
          </c:val>
        </c:ser>
        <c:ser>
          <c:idx val="1"/>
          <c:order val="1"/>
          <c:tx>
            <c:strRef>
              <c:f>'12_51'!$A$25</c:f>
              <c:strCache>
                <c:ptCount val="1"/>
                <c:pt idx="0">
                  <c:v>Denmark</c:v>
                </c:pt>
              </c:strCache>
            </c:strRef>
          </c:tx>
          <c:spPr>
            <a:solidFill>
              <a:srgbClr val="D8AC5E"/>
            </a:solidFill>
          </c:spPr>
          <c:invertIfNegative val="0"/>
          <c:cat>
            <c:numRef>
              <c:f>'12_51'!$B$23:$H$23</c:f>
              <c:numCache>
                <c:formatCode>General</c:formatCode>
                <c:ptCount val="7"/>
                <c:pt idx="0">
                  <c:v>2010</c:v>
                </c:pt>
                <c:pt idx="1">
                  <c:v>2012</c:v>
                </c:pt>
                <c:pt idx="2">
                  <c:v>2014</c:v>
                </c:pt>
                <c:pt idx="3">
                  <c:v>2016</c:v>
                </c:pt>
                <c:pt idx="4">
                  <c:v>2018</c:v>
                </c:pt>
                <c:pt idx="5">
                  <c:v>2020</c:v>
                </c:pt>
                <c:pt idx="6">
                  <c:v>2022</c:v>
                </c:pt>
              </c:numCache>
            </c:numRef>
          </c:cat>
          <c:val>
            <c:numRef>
              <c:f>'12_51'!$B$25:$H$25</c:f>
              <c:numCache>
                <c:formatCode>General</c:formatCode>
                <c:ptCount val="7"/>
                <c:pt idx="0">
                  <c:v>2923</c:v>
                </c:pt>
                <c:pt idx="1">
                  <c:v>2989</c:v>
                </c:pt>
                <c:pt idx="2">
                  <c:v>3687</c:v>
                </c:pt>
                <c:pt idx="3">
                  <c:v>3663</c:v>
                </c:pt>
                <c:pt idx="4">
                  <c:v>3702</c:v>
                </c:pt>
                <c:pt idx="5">
                  <c:v>3453</c:v>
                </c:pt>
                <c:pt idx="6">
                  <c:v>3333</c:v>
                </c:pt>
              </c:numCache>
            </c:numRef>
          </c:val>
        </c:ser>
        <c:ser>
          <c:idx val="2"/>
          <c:order val="2"/>
          <c:tx>
            <c:strRef>
              <c:f>'12_51'!$A$26</c:f>
              <c:strCache>
                <c:ptCount val="1"/>
                <c:pt idx="0">
                  <c:v>Croatia</c:v>
                </c:pt>
              </c:strCache>
            </c:strRef>
          </c:tx>
          <c:spPr>
            <a:solidFill>
              <a:srgbClr val="E2C186"/>
            </a:solidFill>
          </c:spPr>
          <c:invertIfNegative val="0"/>
          <c:cat>
            <c:numRef>
              <c:f>'12_51'!$B$23:$H$23</c:f>
              <c:numCache>
                <c:formatCode>General</c:formatCode>
                <c:ptCount val="7"/>
                <c:pt idx="0">
                  <c:v>2010</c:v>
                </c:pt>
                <c:pt idx="1">
                  <c:v>2012</c:v>
                </c:pt>
                <c:pt idx="2">
                  <c:v>2014</c:v>
                </c:pt>
                <c:pt idx="3">
                  <c:v>2016</c:v>
                </c:pt>
                <c:pt idx="4">
                  <c:v>2018</c:v>
                </c:pt>
                <c:pt idx="5">
                  <c:v>2020</c:v>
                </c:pt>
                <c:pt idx="6">
                  <c:v>2022</c:v>
                </c:pt>
              </c:numCache>
            </c:numRef>
          </c:cat>
          <c:val>
            <c:numRef>
              <c:f>'12_51'!$B$26:$H$26</c:f>
              <c:numCache>
                <c:formatCode>General</c:formatCode>
                <c:ptCount val="7"/>
                <c:pt idx="0">
                  <c:v>735</c:v>
                </c:pt>
                <c:pt idx="1">
                  <c:v>846</c:v>
                </c:pt>
                <c:pt idx="2">
                  <c:v>879</c:v>
                </c:pt>
                <c:pt idx="3">
                  <c:v>1286</c:v>
                </c:pt>
                <c:pt idx="4">
                  <c:v>1355</c:v>
                </c:pt>
                <c:pt idx="5">
                  <c:v>1483</c:v>
                </c:pt>
                <c:pt idx="6">
                  <c:v>1838</c:v>
                </c:pt>
              </c:numCache>
            </c:numRef>
          </c:val>
        </c:ser>
        <c:ser>
          <c:idx val="3"/>
          <c:order val="3"/>
          <c:tx>
            <c:strRef>
              <c:f>'12_51'!$A$27</c:f>
              <c:strCache>
                <c:ptCount val="1"/>
                <c:pt idx="0">
                  <c:v>Serbia</c:v>
                </c:pt>
              </c:strCache>
            </c:strRef>
          </c:tx>
          <c:spPr>
            <a:solidFill>
              <a:srgbClr val="A97B29"/>
            </a:solidFill>
          </c:spPr>
          <c:invertIfNegative val="0"/>
          <c:cat>
            <c:numRef>
              <c:f>'12_51'!$B$23:$H$23</c:f>
              <c:numCache>
                <c:formatCode>General</c:formatCode>
                <c:ptCount val="7"/>
                <c:pt idx="0">
                  <c:v>2010</c:v>
                </c:pt>
                <c:pt idx="1">
                  <c:v>2012</c:v>
                </c:pt>
                <c:pt idx="2">
                  <c:v>2014</c:v>
                </c:pt>
                <c:pt idx="3">
                  <c:v>2016</c:v>
                </c:pt>
                <c:pt idx="4">
                  <c:v>2018</c:v>
                </c:pt>
                <c:pt idx="5">
                  <c:v>2020</c:v>
                </c:pt>
                <c:pt idx="6">
                  <c:v>2022</c:v>
                </c:pt>
              </c:numCache>
            </c:numRef>
          </c:cat>
          <c:val>
            <c:numRef>
              <c:f>'12_51'!$B$27:$H$27</c:f>
              <c:numCache>
                <c:formatCode>General</c:formatCode>
                <c:ptCount val="7"/>
                <c:pt idx="0">
                  <c:v>4610</c:v>
                </c:pt>
                <c:pt idx="1">
                  <c:v>7640</c:v>
                </c:pt>
                <c:pt idx="2">
                  <c:v>6890</c:v>
                </c:pt>
                <c:pt idx="3">
                  <c:v>6937</c:v>
                </c:pt>
                <c:pt idx="4">
                  <c:v>7319</c:v>
                </c:pt>
                <c:pt idx="5">
                  <c:v>8499</c:v>
                </c:pt>
                <c:pt idx="6">
                  <c:v>26325</c:v>
                </c:pt>
              </c:numCache>
            </c:numRef>
          </c:val>
        </c:ser>
        <c:dLbls>
          <c:showLegendKey val="0"/>
          <c:showVal val="0"/>
          <c:showCatName val="0"/>
          <c:showSerName val="0"/>
          <c:showPercent val="0"/>
          <c:showBubbleSize val="0"/>
        </c:dLbls>
        <c:gapWidth val="150"/>
        <c:axId val="217508864"/>
        <c:axId val="218239744"/>
      </c:barChart>
      <c:catAx>
        <c:axId val="217508864"/>
        <c:scaling>
          <c:orientation val="minMax"/>
        </c:scaling>
        <c:delete val="0"/>
        <c:axPos val="b"/>
        <c:numFmt formatCode="General" sourceLinked="1"/>
        <c:majorTickMark val="out"/>
        <c:minorTickMark val="none"/>
        <c:tickLblPos val="nextTo"/>
        <c:crossAx val="218239744"/>
        <c:crosses val="autoZero"/>
        <c:auto val="1"/>
        <c:lblAlgn val="ctr"/>
        <c:lblOffset val="100"/>
        <c:noMultiLvlLbl val="0"/>
      </c:catAx>
      <c:valAx>
        <c:axId val="21823974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7508864"/>
        <c:crosses val="autoZero"/>
        <c:crossBetween val="between"/>
      </c:valAx>
    </c:plotArea>
    <c:legend>
      <c:legendPos val="b"/>
      <c:layout/>
      <c:overlay val="0"/>
    </c:legend>
    <c:plotVisOnly val="1"/>
    <c:dispBlanksAs val="gap"/>
    <c:showDLblsOverMax val="0"/>
  </c:chart>
  <c:spPr>
    <a:ln>
      <a:solidFill>
        <a:srgbClr val="BF8B2E"/>
      </a:solidFill>
      <a:prstDash val="solid"/>
    </a:ln>
  </c:sp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Generation of waste by hazardousness, 2010-2022 (Kilograms per capita)</a:t>
            </a:r>
            <a:endParaRPr lang="en-US" sz="1200" b="0"/>
          </a:p>
          <a:p>
            <a:pPr>
              <a:defRPr sz="1400">
                <a:latin typeface="Calibri"/>
                <a:ea typeface="Calibri"/>
                <a:cs typeface="Calibri"/>
              </a:defRPr>
            </a:pPr>
            <a:r>
              <a:rPr lang="en-US" sz="1200" b="0"/>
              <a:t>SDG ind 12_51: freq=Annual, waste=Total waste, hazard=Hazardous, nace_r2=All NACE activities plus households</a:t>
            </a:r>
          </a:p>
        </c:rich>
      </c:tx>
      <c:layout/>
      <c:overlay val="0"/>
    </c:title>
    <c:autoTitleDeleted val="0"/>
    <c:plotArea>
      <c:layout/>
      <c:barChart>
        <c:barDir val="col"/>
        <c:grouping val="clustered"/>
        <c:varyColors val="0"/>
        <c:ser>
          <c:idx val="0"/>
          <c:order val="0"/>
          <c:tx>
            <c:strRef>
              <c:f>'12_51'!$A$36</c:f>
              <c:strCache>
                <c:ptCount val="1"/>
                <c:pt idx="0">
                  <c:v>European Union - 27 countries (from 2020)</c:v>
                </c:pt>
              </c:strCache>
            </c:strRef>
          </c:tx>
          <c:spPr>
            <a:solidFill>
              <a:srgbClr val="BF8B2E"/>
            </a:solidFill>
          </c:spPr>
          <c:invertIfNegative val="0"/>
          <c:cat>
            <c:numRef>
              <c:f>'12_51'!$B$35:$H$35</c:f>
              <c:numCache>
                <c:formatCode>General</c:formatCode>
                <c:ptCount val="7"/>
                <c:pt idx="0">
                  <c:v>2010</c:v>
                </c:pt>
                <c:pt idx="1">
                  <c:v>2012</c:v>
                </c:pt>
                <c:pt idx="2">
                  <c:v>2014</c:v>
                </c:pt>
                <c:pt idx="3">
                  <c:v>2016</c:v>
                </c:pt>
                <c:pt idx="4">
                  <c:v>2018</c:v>
                </c:pt>
                <c:pt idx="5">
                  <c:v>2020</c:v>
                </c:pt>
                <c:pt idx="6">
                  <c:v>2022</c:v>
                </c:pt>
              </c:numCache>
            </c:numRef>
          </c:cat>
          <c:val>
            <c:numRef>
              <c:f>'12_51'!$B$36:$H$36</c:f>
              <c:numCache>
                <c:formatCode>General</c:formatCode>
                <c:ptCount val="7"/>
                <c:pt idx="0">
                  <c:v>206</c:v>
                </c:pt>
                <c:pt idx="1">
                  <c:v>203</c:v>
                </c:pt>
                <c:pt idx="2">
                  <c:v>201</c:v>
                </c:pt>
                <c:pt idx="3">
                  <c:v>212</c:v>
                </c:pt>
                <c:pt idx="4">
                  <c:v>228</c:v>
                </c:pt>
                <c:pt idx="5">
                  <c:v>214</c:v>
                </c:pt>
                <c:pt idx="6">
                  <c:v>266</c:v>
                </c:pt>
              </c:numCache>
            </c:numRef>
          </c:val>
        </c:ser>
        <c:ser>
          <c:idx val="1"/>
          <c:order val="1"/>
          <c:tx>
            <c:strRef>
              <c:f>'12_51'!$A$37</c:f>
              <c:strCache>
                <c:ptCount val="1"/>
                <c:pt idx="0">
                  <c:v>Denmark</c:v>
                </c:pt>
              </c:strCache>
            </c:strRef>
          </c:tx>
          <c:spPr>
            <a:solidFill>
              <a:srgbClr val="D8AC5E"/>
            </a:solidFill>
          </c:spPr>
          <c:invertIfNegative val="0"/>
          <c:cat>
            <c:numRef>
              <c:f>'12_51'!$B$35:$H$35</c:f>
              <c:numCache>
                <c:formatCode>General</c:formatCode>
                <c:ptCount val="7"/>
                <c:pt idx="0">
                  <c:v>2010</c:v>
                </c:pt>
                <c:pt idx="1">
                  <c:v>2012</c:v>
                </c:pt>
                <c:pt idx="2">
                  <c:v>2014</c:v>
                </c:pt>
                <c:pt idx="3">
                  <c:v>2016</c:v>
                </c:pt>
                <c:pt idx="4">
                  <c:v>2018</c:v>
                </c:pt>
                <c:pt idx="5">
                  <c:v>2020</c:v>
                </c:pt>
                <c:pt idx="6">
                  <c:v>2022</c:v>
                </c:pt>
              </c:numCache>
            </c:numRef>
          </c:cat>
          <c:val>
            <c:numRef>
              <c:f>'12_51'!$B$37:$H$37</c:f>
              <c:numCache>
                <c:formatCode>General</c:formatCode>
                <c:ptCount val="7"/>
                <c:pt idx="0">
                  <c:v>221</c:v>
                </c:pt>
                <c:pt idx="1">
                  <c:v>218</c:v>
                </c:pt>
                <c:pt idx="2">
                  <c:v>304</c:v>
                </c:pt>
                <c:pt idx="3">
                  <c:v>351</c:v>
                </c:pt>
                <c:pt idx="4">
                  <c:v>361</c:v>
                </c:pt>
                <c:pt idx="5">
                  <c:v>235</c:v>
                </c:pt>
                <c:pt idx="6">
                  <c:v>223</c:v>
                </c:pt>
              </c:numCache>
            </c:numRef>
          </c:val>
        </c:ser>
        <c:ser>
          <c:idx val="2"/>
          <c:order val="2"/>
          <c:tx>
            <c:strRef>
              <c:f>'12_51'!$A$38</c:f>
              <c:strCache>
                <c:ptCount val="1"/>
                <c:pt idx="0">
                  <c:v>Croatia</c:v>
                </c:pt>
              </c:strCache>
            </c:strRef>
          </c:tx>
          <c:spPr>
            <a:solidFill>
              <a:srgbClr val="E2C186"/>
            </a:solidFill>
          </c:spPr>
          <c:invertIfNegative val="0"/>
          <c:cat>
            <c:numRef>
              <c:f>'12_51'!$B$35:$H$35</c:f>
              <c:numCache>
                <c:formatCode>General</c:formatCode>
                <c:ptCount val="7"/>
                <c:pt idx="0">
                  <c:v>2010</c:v>
                </c:pt>
                <c:pt idx="1">
                  <c:v>2012</c:v>
                </c:pt>
                <c:pt idx="2">
                  <c:v>2014</c:v>
                </c:pt>
                <c:pt idx="3">
                  <c:v>2016</c:v>
                </c:pt>
                <c:pt idx="4">
                  <c:v>2018</c:v>
                </c:pt>
                <c:pt idx="5">
                  <c:v>2020</c:v>
                </c:pt>
                <c:pt idx="6">
                  <c:v>2022</c:v>
                </c:pt>
              </c:numCache>
            </c:numRef>
          </c:cat>
          <c:val>
            <c:numRef>
              <c:f>'12_51'!$B$38:$H$38</c:f>
              <c:numCache>
                <c:formatCode>General</c:formatCode>
                <c:ptCount val="7"/>
                <c:pt idx="0">
                  <c:v>17</c:v>
                </c:pt>
                <c:pt idx="1">
                  <c:v>28</c:v>
                </c:pt>
                <c:pt idx="2">
                  <c:v>31</c:v>
                </c:pt>
                <c:pt idx="3">
                  <c:v>42</c:v>
                </c:pt>
                <c:pt idx="4">
                  <c:v>43</c:v>
                </c:pt>
                <c:pt idx="5">
                  <c:v>46</c:v>
                </c:pt>
                <c:pt idx="6">
                  <c:v>47</c:v>
                </c:pt>
              </c:numCache>
            </c:numRef>
          </c:val>
        </c:ser>
        <c:ser>
          <c:idx val="3"/>
          <c:order val="3"/>
          <c:tx>
            <c:strRef>
              <c:f>'12_51'!$A$39</c:f>
              <c:strCache>
                <c:ptCount val="1"/>
                <c:pt idx="0">
                  <c:v>Serbia</c:v>
                </c:pt>
              </c:strCache>
            </c:strRef>
          </c:tx>
          <c:spPr>
            <a:solidFill>
              <a:srgbClr val="A97B29"/>
            </a:solidFill>
          </c:spPr>
          <c:invertIfNegative val="0"/>
          <c:cat>
            <c:numRef>
              <c:f>'12_51'!$B$35:$H$35</c:f>
              <c:numCache>
                <c:formatCode>General</c:formatCode>
                <c:ptCount val="7"/>
                <c:pt idx="0">
                  <c:v>2010</c:v>
                </c:pt>
                <c:pt idx="1">
                  <c:v>2012</c:v>
                </c:pt>
                <c:pt idx="2">
                  <c:v>2014</c:v>
                </c:pt>
                <c:pt idx="3">
                  <c:v>2016</c:v>
                </c:pt>
                <c:pt idx="4">
                  <c:v>2018</c:v>
                </c:pt>
                <c:pt idx="5">
                  <c:v>2020</c:v>
                </c:pt>
                <c:pt idx="6">
                  <c:v>2022</c:v>
                </c:pt>
              </c:numCache>
            </c:numRef>
          </c:cat>
          <c:val>
            <c:numRef>
              <c:f>'12_51'!$B$39:$H$39</c:f>
              <c:numCache>
                <c:formatCode>General</c:formatCode>
                <c:ptCount val="7"/>
                <c:pt idx="0">
                  <c:v>1531</c:v>
                </c:pt>
                <c:pt idx="1">
                  <c:v>2008</c:v>
                </c:pt>
                <c:pt idx="2">
                  <c:v>1890</c:v>
                </c:pt>
                <c:pt idx="3">
                  <c:v>2441</c:v>
                </c:pt>
                <c:pt idx="4">
                  <c:v>2199</c:v>
                </c:pt>
                <c:pt idx="5">
                  <c:v>1645</c:v>
                </c:pt>
                <c:pt idx="6">
                  <c:v>4444</c:v>
                </c:pt>
              </c:numCache>
            </c:numRef>
          </c:val>
        </c:ser>
        <c:dLbls>
          <c:showLegendKey val="0"/>
          <c:showVal val="0"/>
          <c:showCatName val="0"/>
          <c:showSerName val="0"/>
          <c:showPercent val="0"/>
          <c:showBubbleSize val="0"/>
        </c:dLbls>
        <c:gapWidth val="150"/>
        <c:axId val="218718976"/>
        <c:axId val="218720512"/>
      </c:barChart>
      <c:catAx>
        <c:axId val="218718976"/>
        <c:scaling>
          <c:orientation val="minMax"/>
        </c:scaling>
        <c:delete val="0"/>
        <c:axPos val="b"/>
        <c:numFmt formatCode="General" sourceLinked="1"/>
        <c:majorTickMark val="out"/>
        <c:minorTickMark val="none"/>
        <c:tickLblPos val="nextTo"/>
        <c:crossAx val="218720512"/>
        <c:crosses val="autoZero"/>
        <c:auto val="1"/>
        <c:lblAlgn val="ctr"/>
        <c:lblOffset val="100"/>
        <c:noMultiLvlLbl val="0"/>
      </c:catAx>
      <c:valAx>
        <c:axId val="21872051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8718976"/>
        <c:crosses val="autoZero"/>
        <c:crossBetween val="between"/>
      </c:valAx>
    </c:plotArea>
    <c:legend>
      <c:legendPos val="b"/>
      <c:layout/>
      <c:overlay val="0"/>
    </c:legend>
    <c:plotVisOnly val="1"/>
    <c:dispBlanksAs val="gap"/>
    <c:showDLblsOverMax val="0"/>
  </c:chart>
  <c:spPr>
    <a:ln>
      <a:solidFill>
        <a:srgbClr val="BF8B2E"/>
      </a:solidFill>
      <a:prstDash val="solid"/>
    </a:ln>
  </c:sp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Generation of waste by hazardousness, 2010-2022 (Kilograms per capita)</a:t>
            </a:r>
            <a:endParaRPr sz="1200" b="0"/>
          </a:p>
          <a:p>
            <a:pPr>
              <a:defRPr sz="1400">
                <a:latin typeface="Calibri"/>
                <a:ea typeface="Calibri"/>
                <a:cs typeface="Calibri"/>
              </a:defRPr>
            </a:pPr>
            <a:r>
              <a:rPr sz="1200" b="0"/>
              <a:t>SDG ind 12_51: freq=Annual, waste=Total waste, hazard=Non-hazardous, nace_r2=All NACE activities plus households</a:t>
            </a:r>
          </a:p>
        </c:rich>
      </c:tx>
      <c:overlay val="0"/>
    </c:title>
    <c:autoTitleDeleted val="0"/>
    <c:plotArea>
      <c:layout/>
      <c:barChart>
        <c:barDir val="col"/>
        <c:grouping val="clustered"/>
        <c:varyColors val="0"/>
        <c:ser>
          <c:idx val="0"/>
          <c:order val="0"/>
          <c:tx>
            <c:strRef>
              <c:f>'12_51'!$A$48</c:f>
              <c:strCache>
                <c:ptCount val="1"/>
                <c:pt idx="0">
                  <c:v>European Union - 27 countries (from 2020)</c:v>
                </c:pt>
              </c:strCache>
            </c:strRef>
          </c:tx>
          <c:spPr>
            <a:solidFill>
              <a:srgbClr val="BF8B2E"/>
            </a:solidFill>
          </c:spPr>
          <c:invertIfNegative val="0"/>
          <c:cat>
            <c:numRef>
              <c:f>'12_51'!$B$47:$H$47</c:f>
              <c:numCache>
                <c:formatCode>General</c:formatCode>
                <c:ptCount val="7"/>
                <c:pt idx="0">
                  <c:v>2010</c:v>
                </c:pt>
                <c:pt idx="1">
                  <c:v>2012</c:v>
                </c:pt>
                <c:pt idx="2">
                  <c:v>2014</c:v>
                </c:pt>
                <c:pt idx="3">
                  <c:v>2016</c:v>
                </c:pt>
                <c:pt idx="4">
                  <c:v>2018</c:v>
                </c:pt>
                <c:pt idx="5">
                  <c:v>2020</c:v>
                </c:pt>
                <c:pt idx="6">
                  <c:v>2022</c:v>
                </c:pt>
              </c:numCache>
            </c:numRef>
          </c:cat>
          <c:val>
            <c:numRef>
              <c:f>'12_51'!$B$48:$H$48</c:f>
              <c:numCache>
                <c:formatCode>General</c:formatCode>
                <c:ptCount val="7"/>
                <c:pt idx="0">
                  <c:v>4812</c:v>
                </c:pt>
                <c:pt idx="1">
                  <c:v>4883</c:v>
                </c:pt>
                <c:pt idx="2">
                  <c:v>4861</c:v>
                </c:pt>
                <c:pt idx="3">
                  <c:v>4862</c:v>
                </c:pt>
                <c:pt idx="4">
                  <c:v>5007</c:v>
                </c:pt>
                <c:pt idx="5">
                  <c:v>4603</c:v>
                </c:pt>
                <c:pt idx="6">
                  <c:v>4725</c:v>
                </c:pt>
              </c:numCache>
            </c:numRef>
          </c:val>
        </c:ser>
        <c:ser>
          <c:idx val="1"/>
          <c:order val="1"/>
          <c:tx>
            <c:strRef>
              <c:f>'12_51'!$A$49</c:f>
              <c:strCache>
                <c:ptCount val="1"/>
                <c:pt idx="0">
                  <c:v>Denmark</c:v>
                </c:pt>
              </c:strCache>
            </c:strRef>
          </c:tx>
          <c:spPr>
            <a:solidFill>
              <a:srgbClr val="D8AC5E"/>
            </a:solidFill>
          </c:spPr>
          <c:invertIfNegative val="0"/>
          <c:cat>
            <c:numRef>
              <c:f>'12_51'!$B$47:$H$47</c:f>
              <c:numCache>
                <c:formatCode>General</c:formatCode>
                <c:ptCount val="7"/>
                <c:pt idx="0">
                  <c:v>2010</c:v>
                </c:pt>
                <c:pt idx="1">
                  <c:v>2012</c:v>
                </c:pt>
                <c:pt idx="2">
                  <c:v>2014</c:v>
                </c:pt>
                <c:pt idx="3">
                  <c:v>2016</c:v>
                </c:pt>
                <c:pt idx="4">
                  <c:v>2018</c:v>
                </c:pt>
                <c:pt idx="5">
                  <c:v>2020</c:v>
                </c:pt>
                <c:pt idx="6">
                  <c:v>2022</c:v>
                </c:pt>
              </c:numCache>
            </c:numRef>
          </c:cat>
          <c:val>
            <c:numRef>
              <c:f>'12_51'!$B$49:$H$49</c:f>
              <c:numCache>
                <c:formatCode>General</c:formatCode>
                <c:ptCount val="7"/>
                <c:pt idx="0">
                  <c:v>2703</c:v>
                </c:pt>
                <c:pt idx="1">
                  <c:v>2771</c:v>
                </c:pt>
                <c:pt idx="2">
                  <c:v>3383</c:v>
                </c:pt>
                <c:pt idx="3">
                  <c:v>3312</c:v>
                </c:pt>
                <c:pt idx="4">
                  <c:v>3340</c:v>
                </c:pt>
                <c:pt idx="5">
                  <c:v>3218</c:v>
                </c:pt>
                <c:pt idx="6">
                  <c:v>3110</c:v>
                </c:pt>
              </c:numCache>
            </c:numRef>
          </c:val>
        </c:ser>
        <c:ser>
          <c:idx val="2"/>
          <c:order val="2"/>
          <c:tx>
            <c:strRef>
              <c:f>'12_51'!$A$50</c:f>
              <c:strCache>
                <c:ptCount val="1"/>
                <c:pt idx="0">
                  <c:v>Croatia</c:v>
                </c:pt>
              </c:strCache>
            </c:strRef>
          </c:tx>
          <c:spPr>
            <a:solidFill>
              <a:srgbClr val="E2C186"/>
            </a:solidFill>
          </c:spPr>
          <c:invertIfNegative val="0"/>
          <c:cat>
            <c:numRef>
              <c:f>'12_51'!$B$47:$H$47</c:f>
              <c:numCache>
                <c:formatCode>General</c:formatCode>
                <c:ptCount val="7"/>
                <c:pt idx="0">
                  <c:v>2010</c:v>
                </c:pt>
                <c:pt idx="1">
                  <c:v>2012</c:v>
                </c:pt>
                <c:pt idx="2">
                  <c:v>2014</c:v>
                </c:pt>
                <c:pt idx="3">
                  <c:v>2016</c:v>
                </c:pt>
                <c:pt idx="4">
                  <c:v>2018</c:v>
                </c:pt>
                <c:pt idx="5">
                  <c:v>2020</c:v>
                </c:pt>
                <c:pt idx="6">
                  <c:v>2022</c:v>
                </c:pt>
              </c:numCache>
            </c:numRef>
          </c:cat>
          <c:val>
            <c:numRef>
              <c:f>'12_51'!$B$50:$H$50</c:f>
              <c:numCache>
                <c:formatCode>General</c:formatCode>
                <c:ptCount val="7"/>
                <c:pt idx="0">
                  <c:v>718</c:v>
                </c:pt>
                <c:pt idx="1">
                  <c:v>818</c:v>
                </c:pt>
                <c:pt idx="2">
                  <c:v>849</c:v>
                </c:pt>
                <c:pt idx="3">
                  <c:v>1245</c:v>
                </c:pt>
                <c:pt idx="4">
                  <c:v>1312</c:v>
                </c:pt>
                <c:pt idx="5">
                  <c:v>1437</c:v>
                </c:pt>
                <c:pt idx="6">
                  <c:v>1791</c:v>
                </c:pt>
              </c:numCache>
            </c:numRef>
          </c:val>
        </c:ser>
        <c:ser>
          <c:idx val="3"/>
          <c:order val="3"/>
          <c:tx>
            <c:strRef>
              <c:f>'12_51'!$A$51</c:f>
              <c:strCache>
                <c:ptCount val="1"/>
                <c:pt idx="0">
                  <c:v>Serbia</c:v>
                </c:pt>
              </c:strCache>
            </c:strRef>
          </c:tx>
          <c:spPr>
            <a:solidFill>
              <a:srgbClr val="A97B29"/>
            </a:solidFill>
          </c:spPr>
          <c:invertIfNegative val="0"/>
          <c:cat>
            <c:numRef>
              <c:f>'12_51'!$B$47:$H$47</c:f>
              <c:numCache>
                <c:formatCode>General</c:formatCode>
                <c:ptCount val="7"/>
                <c:pt idx="0">
                  <c:v>2010</c:v>
                </c:pt>
                <c:pt idx="1">
                  <c:v>2012</c:v>
                </c:pt>
                <c:pt idx="2">
                  <c:v>2014</c:v>
                </c:pt>
                <c:pt idx="3">
                  <c:v>2016</c:v>
                </c:pt>
                <c:pt idx="4">
                  <c:v>2018</c:v>
                </c:pt>
                <c:pt idx="5">
                  <c:v>2020</c:v>
                </c:pt>
                <c:pt idx="6">
                  <c:v>2022</c:v>
                </c:pt>
              </c:numCache>
            </c:numRef>
          </c:cat>
          <c:val>
            <c:numRef>
              <c:f>'12_51'!$B$51:$H$51</c:f>
              <c:numCache>
                <c:formatCode>General</c:formatCode>
                <c:ptCount val="7"/>
                <c:pt idx="0">
                  <c:v>3080</c:v>
                </c:pt>
                <c:pt idx="1">
                  <c:v>5632</c:v>
                </c:pt>
                <c:pt idx="2">
                  <c:v>5000</c:v>
                </c:pt>
                <c:pt idx="3">
                  <c:v>4496</c:v>
                </c:pt>
                <c:pt idx="4">
                  <c:v>5120</c:v>
                </c:pt>
                <c:pt idx="5">
                  <c:v>6854</c:v>
                </c:pt>
                <c:pt idx="6">
                  <c:v>21880</c:v>
                </c:pt>
              </c:numCache>
            </c:numRef>
          </c:val>
        </c:ser>
        <c:dLbls>
          <c:showLegendKey val="0"/>
          <c:showVal val="0"/>
          <c:showCatName val="0"/>
          <c:showSerName val="0"/>
          <c:showPercent val="0"/>
          <c:showBubbleSize val="0"/>
        </c:dLbls>
        <c:gapWidth val="150"/>
        <c:axId val="219390336"/>
        <c:axId val="219391872"/>
      </c:barChart>
      <c:catAx>
        <c:axId val="219390336"/>
        <c:scaling>
          <c:orientation val="minMax"/>
        </c:scaling>
        <c:delete val="0"/>
        <c:axPos val="b"/>
        <c:numFmt formatCode="General" sourceLinked="1"/>
        <c:majorTickMark val="out"/>
        <c:minorTickMark val="none"/>
        <c:tickLblPos val="nextTo"/>
        <c:crossAx val="219391872"/>
        <c:crosses val="autoZero"/>
        <c:auto val="1"/>
        <c:lblAlgn val="ctr"/>
        <c:lblOffset val="100"/>
        <c:noMultiLvlLbl val="0"/>
      </c:catAx>
      <c:valAx>
        <c:axId val="21939187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9390336"/>
        <c:crosses val="autoZero"/>
        <c:crossBetween val="between"/>
      </c:valAx>
    </c:plotArea>
    <c:legend>
      <c:legendPos val="b"/>
      <c:overlay val="0"/>
    </c:legend>
    <c:plotVisOnly val="1"/>
    <c:dispBlanksAs val="gap"/>
    <c:showDLblsOverMax val="0"/>
  </c:chart>
  <c:spPr>
    <a:ln>
      <a:solidFill>
        <a:srgbClr val="BF8B2E"/>
      </a:solidFill>
      <a:prstDash val="solid"/>
    </a:ln>
  </c:sp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Gross value added in environmental goods and services sector, 2010-2023 (Chain linked volumes (2015), million euro)</a:t>
            </a:r>
            <a:endParaRPr lang="en-US" sz="1200" b="0"/>
          </a:p>
          <a:p>
            <a:pPr>
              <a:defRPr sz="1400">
                <a:latin typeface="Calibri"/>
                <a:ea typeface="Calibri"/>
                <a:cs typeface="Calibri"/>
              </a:defRPr>
            </a:pPr>
            <a:r>
              <a:rPr lang="en-US" sz="1200" b="0"/>
              <a:t>SDG ind 12_61: freq=Annual, nace_r2=Total - all NACE activities, ceparema=Total environmental protection and resource management activit...</a:t>
            </a:r>
          </a:p>
        </c:rich>
      </c:tx>
      <c:layout/>
      <c:overlay val="0"/>
    </c:title>
    <c:autoTitleDeleted val="0"/>
    <c:plotArea>
      <c:layout/>
      <c:barChart>
        <c:barDir val="col"/>
        <c:grouping val="clustered"/>
        <c:varyColors val="0"/>
        <c:ser>
          <c:idx val="0"/>
          <c:order val="0"/>
          <c:tx>
            <c:strRef>
              <c:f>'12_61'!$A$24</c:f>
              <c:strCache>
                <c:ptCount val="1"/>
                <c:pt idx="0">
                  <c:v>European Union - 27 countries (from 2020)</c:v>
                </c:pt>
              </c:strCache>
            </c:strRef>
          </c:tx>
          <c:spPr>
            <a:solidFill>
              <a:srgbClr val="BF8B2E"/>
            </a:solidFill>
          </c:spPr>
          <c:invertIfNegative val="0"/>
          <c:cat>
            <c:numRef>
              <c:f>'12_61'!$B$23:$O$23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'12_61'!$B$24:$O$24</c:f>
              <c:numCache>
                <c:formatCode>General</c:formatCode>
                <c:ptCount val="14"/>
                <c:pt idx="0">
                  <c:v>242184.68</c:v>
                </c:pt>
                <c:pt idx="1">
                  <c:v>258024.82</c:v>
                </c:pt>
                <c:pt idx="2">
                  <c:v>262726.33</c:v>
                </c:pt>
                <c:pt idx="3">
                  <c:v>262951.38</c:v>
                </c:pt>
                <c:pt idx="4">
                  <c:v>257932.41</c:v>
                </c:pt>
                <c:pt idx="5">
                  <c:v>267865</c:v>
                </c:pt>
                <c:pt idx="6">
                  <c:v>278556.27</c:v>
                </c:pt>
                <c:pt idx="7">
                  <c:v>286207.87</c:v>
                </c:pt>
                <c:pt idx="8">
                  <c:v>294227.31</c:v>
                </c:pt>
                <c:pt idx="9">
                  <c:v>303436.19</c:v>
                </c:pt>
                <c:pt idx="10">
                  <c:v>309797.40000000002</c:v>
                </c:pt>
                <c:pt idx="11">
                  <c:v>335933.53</c:v>
                </c:pt>
                <c:pt idx="12">
                  <c:v>0</c:v>
                </c:pt>
                <c:pt idx="13">
                  <c:v>0</c:v>
                </c:pt>
              </c:numCache>
            </c:numRef>
          </c:val>
        </c:ser>
        <c:ser>
          <c:idx val="1"/>
          <c:order val="1"/>
          <c:tx>
            <c:strRef>
              <c:f>'12_61'!$A$25</c:f>
              <c:strCache>
                <c:ptCount val="1"/>
                <c:pt idx="0">
                  <c:v>Denmark</c:v>
                </c:pt>
              </c:strCache>
            </c:strRef>
          </c:tx>
          <c:spPr>
            <a:solidFill>
              <a:srgbClr val="D8AC5E"/>
            </a:solidFill>
          </c:spPr>
          <c:invertIfNegative val="0"/>
          <c:cat>
            <c:numRef>
              <c:f>'12_61'!$B$23:$O$23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'12_61'!$B$25:$O$25</c:f>
              <c:numCache>
                <c:formatCode>General</c:formatCode>
                <c:ptCount val="14"/>
                <c:pt idx="0">
                  <c:v>0</c:v>
                </c:pt>
                <c:pt idx="1">
                  <c:v>0</c:v>
                </c:pt>
                <c:pt idx="2">
                  <c:v>7346.93</c:v>
                </c:pt>
                <c:pt idx="3">
                  <c:v>8304.8799999999992</c:v>
                </c:pt>
                <c:pt idx="4">
                  <c:v>7445.85</c:v>
                </c:pt>
                <c:pt idx="5">
                  <c:v>8162.2</c:v>
                </c:pt>
                <c:pt idx="6">
                  <c:v>8923.7199999999993</c:v>
                </c:pt>
                <c:pt idx="7">
                  <c:v>9407.01</c:v>
                </c:pt>
                <c:pt idx="8">
                  <c:v>9635.39</c:v>
                </c:pt>
                <c:pt idx="9">
                  <c:v>10278.25</c:v>
                </c:pt>
                <c:pt idx="10">
                  <c:v>9489.35</c:v>
                </c:pt>
                <c:pt idx="11">
                  <c:v>10502.02</c:v>
                </c:pt>
                <c:pt idx="12">
                  <c:v>9929.66</c:v>
                </c:pt>
                <c:pt idx="13">
                  <c:v>0</c:v>
                </c:pt>
              </c:numCache>
            </c:numRef>
          </c:val>
        </c:ser>
        <c:ser>
          <c:idx val="2"/>
          <c:order val="2"/>
          <c:tx>
            <c:strRef>
              <c:f>'12_61'!$A$26</c:f>
              <c:strCache>
                <c:ptCount val="1"/>
                <c:pt idx="0">
                  <c:v>Croatia</c:v>
                </c:pt>
              </c:strCache>
            </c:strRef>
          </c:tx>
          <c:spPr>
            <a:solidFill>
              <a:srgbClr val="E2C186"/>
            </a:solidFill>
          </c:spPr>
          <c:invertIfNegative val="0"/>
          <c:cat>
            <c:numRef>
              <c:f>'12_61'!$B$23:$O$23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'12_61'!$B$26:$O$26</c:f>
              <c:numCache>
                <c:formatCode>General</c:formatCode>
                <c:ptCount val="14"/>
                <c:pt idx="0">
                  <c:v>0</c:v>
                </c:pt>
                <c:pt idx="1">
                  <c:v>0</c:v>
                </c:pt>
                <c:pt idx="2">
                  <c:v>0</c:v>
                </c:pt>
                <c:pt idx="3">
                  <c:v>0</c:v>
                </c:pt>
                <c:pt idx="4">
                  <c:v>700.98</c:v>
                </c:pt>
                <c:pt idx="5">
                  <c:v>710.28</c:v>
                </c:pt>
                <c:pt idx="6">
                  <c:v>712.51</c:v>
                </c:pt>
                <c:pt idx="7">
                  <c:v>716.58</c:v>
                </c:pt>
                <c:pt idx="8">
                  <c:v>878.55</c:v>
                </c:pt>
                <c:pt idx="9">
                  <c:v>883.64</c:v>
                </c:pt>
                <c:pt idx="10">
                  <c:v>839.13</c:v>
                </c:pt>
                <c:pt idx="11">
                  <c:v>963.65</c:v>
                </c:pt>
                <c:pt idx="12">
                  <c:v>938.95</c:v>
                </c:pt>
                <c:pt idx="13">
                  <c:v>0</c:v>
                </c:pt>
              </c:numCache>
            </c:numRef>
          </c:val>
        </c:ser>
        <c:ser>
          <c:idx val="3"/>
          <c:order val="3"/>
          <c:tx>
            <c:strRef>
              <c:f>'12_61'!$A$27</c:f>
              <c:strCache>
                <c:ptCount val="1"/>
                <c:pt idx="0">
                  <c:v>Serbia</c:v>
                </c:pt>
              </c:strCache>
            </c:strRef>
          </c:tx>
          <c:spPr>
            <a:solidFill>
              <a:srgbClr val="A97B29"/>
            </a:solidFill>
          </c:spPr>
          <c:invertIfNegative val="0"/>
          <c:cat>
            <c:numRef>
              <c:f>'12_61'!$B$23:$O$23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'12_61'!$B$27:$O$27</c:f>
              <c:numCache>
                <c:formatCode>General</c:formatCode>
                <c:ptCount val="14"/>
                <c:pt idx="0">
                  <c:v>0</c:v>
                </c:pt>
                <c:pt idx="1">
                  <c:v>0</c:v>
                </c:pt>
                <c:pt idx="2">
                  <c:v>0</c:v>
                </c:pt>
                <c:pt idx="3">
                  <c:v>0</c:v>
                </c:pt>
                <c:pt idx="4">
                  <c:v>282.23</c:v>
                </c:pt>
                <c:pt idx="5">
                  <c:v>290.11</c:v>
                </c:pt>
                <c:pt idx="6">
                  <c:v>296.06</c:v>
                </c:pt>
                <c:pt idx="7">
                  <c:v>313.85000000000002</c:v>
                </c:pt>
                <c:pt idx="8">
                  <c:v>288.05</c:v>
                </c:pt>
                <c:pt idx="9">
                  <c:v>316.51</c:v>
                </c:pt>
                <c:pt idx="10">
                  <c:v>339.36</c:v>
                </c:pt>
                <c:pt idx="11">
                  <c:v>351.17</c:v>
                </c:pt>
                <c:pt idx="12">
                  <c:v>355.13</c:v>
                </c:pt>
                <c:pt idx="13">
                  <c:v>0</c:v>
                </c:pt>
              </c:numCache>
            </c:numRef>
          </c:val>
        </c:ser>
        <c:dLbls>
          <c:showLegendKey val="0"/>
          <c:showVal val="0"/>
          <c:showCatName val="0"/>
          <c:showSerName val="0"/>
          <c:showPercent val="0"/>
          <c:showBubbleSize val="0"/>
        </c:dLbls>
        <c:gapWidth val="150"/>
        <c:axId val="213500288"/>
        <c:axId val="213502208"/>
      </c:barChart>
      <c:catAx>
        <c:axId val="213500288"/>
        <c:scaling>
          <c:orientation val="minMax"/>
        </c:scaling>
        <c:delete val="0"/>
        <c:axPos val="b"/>
        <c:numFmt formatCode="General" sourceLinked="1"/>
        <c:majorTickMark val="out"/>
        <c:minorTickMark val="none"/>
        <c:tickLblPos val="nextTo"/>
        <c:crossAx val="213502208"/>
        <c:crosses val="autoZero"/>
        <c:auto val="1"/>
        <c:lblAlgn val="ctr"/>
        <c:lblOffset val="100"/>
        <c:noMultiLvlLbl val="0"/>
      </c:catAx>
      <c:valAx>
        <c:axId val="21350220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3500288"/>
        <c:crosses val="autoZero"/>
        <c:crossBetween val="between"/>
      </c:valAx>
    </c:plotArea>
    <c:legend>
      <c:legendPos val="b"/>
      <c:layout/>
      <c:overlay val="0"/>
    </c:legend>
    <c:plotVisOnly val="1"/>
    <c:dispBlanksAs val="gap"/>
    <c:showDLblsOverMax val="0"/>
  </c:chart>
  <c:spPr>
    <a:ln>
      <a:solidFill>
        <a:srgbClr val="BF8B2E"/>
      </a:solidFill>
      <a:prstDash val="solid"/>
    </a:ln>
  </c:sp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Gross value added in environmental goods and services sector, 2010-2023 (Percentage of gross domestic product (GDP))</a:t>
            </a:r>
            <a:endParaRPr lang="en-US" sz="1200" b="0"/>
          </a:p>
          <a:p>
            <a:pPr>
              <a:defRPr sz="1400">
                <a:latin typeface="Calibri"/>
                <a:ea typeface="Calibri"/>
                <a:cs typeface="Calibri"/>
              </a:defRPr>
            </a:pPr>
            <a:r>
              <a:rPr lang="en-US" sz="1200" b="0"/>
              <a:t>SDG ind 12_61: freq=Annual, nace_r2=Total - all NACE activities, ceparema=Total environmental protection and resource management activi...</a:t>
            </a:r>
          </a:p>
        </c:rich>
      </c:tx>
      <c:layout/>
      <c:overlay val="0"/>
    </c:title>
    <c:autoTitleDeleted val="0"/>
    <c:plotArea>
      <c:layout/>
      <c:barChart>
        <c:barDir val="col"/>
        <c:grouping val="clustered"/>
        <c:varyColors val="0"/>
        <c:ser>
          <c:idx val="0"/>
          <c:order val="0"/>
          <c:tx>
            <c:strRef>
              <c:f>'12_61'!$A$36</c:f>
              <c:strCache>
                <c:ptCount val="1"/>
                <c:pt idx="0">
                  <c:v>European Union - 27 countries (from 2020)</c:v>
                </c:pt>
              </c:strCache>
            </c:strRef>
          </c:tx>
          <c:spPr>
            <a:solidFill>
              <a:srgbClr val="BF8B2E"/>
            </a:solidFill>
          </c:spPr>
          <c:invertIfNegative val="0"/>
          <c:cat>
            <c:numRef>
              <c:f>'12_61'!$B$35:$O$35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'12_61'!$B$36:$O$36</c:f>
              <c:numCache>
                <c:formatCode>General</c:formatCode>
                <c:ptCount val="14"/>
                <c:pt idx="0">
                  <c:v>2.08</c:v>
                </c:pt>
                <c:pt idx="1">
                  <c:v>2.17</c:v>
                </c:pt>
                <c:pt idx="2">
                  <c:v>2.2200000000000002</c:v>
                </c:pt>
                <c:pt idx="3">
                  <c:v>2.2200000000000002</c:v>
                </c:pt>
                <c:pt idx="4">
                  <c:v>2.14</c:v>
                </c:pt>
                <c:pt idx="5">
                  <c:v>2.1800000000000002</c:v>
                </c:pt>
                <c:pt idx="6">
                  <c:v>2.2200000000000002</c:v>
                </c:pt>
                <c:pt idx="7">
                  <c:v>2.2200000000000002</c:v>
                </c:pt>
                <c:pt idx="8">
                  <c:v>2.23</c:v>
                </c:pt>
                <c:pt idx="9">
                  <c:v>2.2599999999999998</c:v>
                </c:pt>
                <c:pt idx="10">
                  <c:v>2.4500000000000002</c:v>
                </c:pt>
                <c:pt idx="11">
                  <c:v>2.4900000000000002</c:v>
                </c:pt>
                <c:pt idx="12">
                  <c:v>0</c:v>
                </c:pt>
                <c:pt idx="13">
                  <c:v>0</c:v>
                </c:pt>
              </c:numCache>
            </c:numRef>
          </c:val>
        </c:ser>
        <c:ser>
          <c:idx val="1"/>
          <c:order val="1"/>
          <c:tx>
            <c:strRef>
              <c:f>'12_61'!$A$37</c:f>
              <c:strCache>
                <c:ptCount val="1"/>
                <c:pt idx="0">
                  <c:v>Denmark</c:v>
                </c:pt>
              </c:strCache>
            </c:strRef>
          </c:tx>
          <c:spPr>
            <a:solidFill>
              <a:srgbClr val="D8AC5E"/>
            </a:solidFill>
          </c:spPr>
          <c:invertIfNegative val="0"/>
          <c:cat>
            <c:numRef>
              <c:f>'12_61'!$B$35:$O$35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'12_61'!$B$37:$O$37</c:f>
              <c:numCache>
                <c:formatCode>General</c:formatCode>
                <c:ptCount val="14"/>
                <c:pt idx="0">
                  <c:v>0</c:v>
                </c:pt>
                <c:pt idx="1">
                  <c:v>0</c:v>
                </c:pt>
                <c:pt idx="2">
                  <c:v>2.81</c:v>
                </c:pt>
                <c:pt idx="3">
                  <c:v>3.14</c:v>
                </c:pt>
                <c:pt idx="4">
                  <c:v>2.79</c:v>
                </c:pt>
                <c:pt idx="5">
                  <c:v>3</c:v>
                </c:pt>
                <c:pt idx="6">
                  <c:v>3.18</c:v>
                </c:pt>
                <c:pt idx="7">
                  <c:v>3.26</c:v>
                </c:pt>
                <c:pt idx="8">
                  <c:v>3.28</c:v>
                </c:pt>
                <c:pt idx="9">
                  <c:v>3.45</c:v>
                </c:pt>
                <c:pt idx="10">
                  <c:v>3.26</c:v>
                </c:pt>
                <c:pt idx="11">
                  <c:v>3.37</c:v>
                </c:pt>
                <c:pt idx="12">
                  <c:v>3.15</c:v>
                </c:pt>
                <c:pt idx="13">
                  <c:v>0</c:v>
                </c:pt>
              </c:numCache>
            </c:numRef>
          </c:val>
        </c:ser>
        <c:ser>
          <c:idx val="2"/>
          <c:order val="2"/>
          <c:tx>
            <c:strRef>
              <c:f>'12_61'!$A$38</c:f>
              <c:strCache>
                <c:ptCount val="1"/>
                <c:pt idx="0">
                  <c:v>Croatia</c:v>
                </c:pt>
              </c:strCache>
            </c:strRef>
          </c:tx>
          <c:spPr>
            <a:solidFill>
              <a:srgbClr val="E2C186"/>
            </a:solidFill>
          </c:spPr>
          <c:invertIfNegative val="0"/>
          <c:cat>
            <c:numRef>
              <c:f>'12_61'!$B$35:$O$35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'12_61'!$B$38:$O$38</c:f>
              <c:numCache>
                <c:formatCode>General</c:formatCode>
                <c:ptCount val="14"/>
                <c:pt idx="0">
                  <c:v>0</c:v>
                </c:pt>
                <c:pt idx="1">
                  <c:v>0</c:v>
                </c:pt>
                <c:pt idx="2">
                  <c:v>0</c:v>
                </c:pt>
                <c:pt idx="3">
                  <c:v>0</c:v>
                </c:pt>
                <c:pt idx="4">
                  <c:v>1.58</c:v>
                </c:pt>
                <c:pt idx="5">
                  <c:v>1.56</c:v>
                </c:pt>
                <c:pt idx="6">
                  <c:v>1.51</c:v>
                </c:pt>
                <c:pt idx="7">
                  <c:v>1.48</c:v>
                </c:pt>
                <c:pt idx="8">
                  <c:v>1.75</c:v>
                </c:pt>
                <c:pt idx="9">
                  <c:v>1.7</c:v>
                </c:pt>
                <c:pt idx="10">
                  <c:v>1.77</c:v>
                </c:pt>
                <c:pt idx="11">
                  <c:v>1.8</c:v>
                </c:pt>
                <c:pt idx="12">
                  <c:v>1.65</c:v>
                </c:pt>
                <c:pt idx="13">
                  <c:v>0</c:v>
                </c:pt>
              </c:numCache>
            </c:numRef>
          </c:val>
        </c:ser>
        <c:ser>
          <c:idx val="3"/>
          <c:order val="3"/>
          <c:tx>
            <c:strRef>
              <c:f>'12_61'!$A$39</c:f>
              <c:strCache>
                <c:ptCount val="1"/>
                <c:pt idx="0">
                  <c:v>Serbia</c:v>
                </c:pt>
              </c:strCache>
            </c:strRef>
          </c:tx>
          <c:spPr>
            <a:solidFill>
              <a:srgbClr val="A97B29"/>
            </a:solidFill>
          </c:spPr>
          <c:invertIfNegative val="0"/>
          <c:cat>
            <c:numRef>
              <c:f>'12_61'!$B$35:$O$35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'12_61'!$B$39:$O$39</c:f>
              <c:numCache>
                <c:formatCode>General</c:formatCode>
                <c:ptCount val="14"/>
                <c:pt idx="0">
                  <c:v>0</c:v>
                </c:pt>
                <c:pt idx="1">
                  <c:v>0</c:v>
                </c:pt>
                <c:pt idx="2">
                  <c:v>0</c:v>
                </c:pt>
                <c:pt idx="3">
                  <c:v>0</c:v>
                </c:pt>
                <c:pt idx="4">
                  <c:v>0.78</c:v>
                </c:pt>
                <c:pt idx="5">
                  <c:v>0.78</c:v>
                </c:pt>
                <c:pt idx="6">
                  <c:v>0.77</c:v>
                </c:pt>
                <c:pt idx="7">
                  <c:v>0.8</c:v>
                </c:pt>
                <c:pt idx="8">
                  <c:v>0.69</c:v>
                </c:pt>
                <c:pt idx="9">
                  <c:v>0.73</c:v>
                </c:pt>
                <c:pt idx="10">
                  <c:v>0.79</c:v>
                </c:pt>
                <c:pt idx="11">
                  <c:v>0.75</c:v>
                </c:pt>
                <c:pt idx="12">
                  <c:v>0.75</c:v>
                </c:pt>
                <c:pt idx="13">
                  <c:v>0</c:v>
                </c:pt>
              </c:numCache>
            </c:numRef>
          </c:val>
        </c:ser>
        <c:dLbls>
          <c:showLegendKey val="0"/>
          <c:showVal val="0"/>
          <c:showCatName val="0"/>
          <c:showSerName val="0"/>
          <c:showPercent val="0"/>
          <c:showBubbleSize val="0"/>
        </c:dLbls>
        <c:gapWidth val="150"/>
        <c:axId val="219197824"/>
        <c:axId val="219261184"/>
      </c:barChart>
      <c:catAx>
        <c:axId val="219197824"/>
        <c:scaling>
          <c:orientation val="minMax"/>
        </c:scaling>
        <c:delete val="0"/>
        <c:axPos val="b"/>
        <c:numFmt formatCode="General" sourceLinked="1"/>
        <c:majorTickMark val="out"/>
        <c:minorTickMark val="none"/>
        <c:tickLblPos val="nextTo"/>
        <c:crossAx val="219261184"/>
        <c:crosses val="autoZero"/>
        <c:auto val="1"/>
        <c:lblAlgn val="ctr"/>
        <c:lblOffset val="100"/>
        <c:noMultiLvlLbl val="0"/>
      </c:catAx>
      <c:valAx>
        <c:axId val="21926118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9197824"/>
        <c:crosses val="autoZero"/>
        <c:crossBetween val="between"/>
      </c:valAx>
    </c:plotArea>
    <c:legend>
      <c:legendPos val="b"/>
      <c:layout/>
      <c:overlay val="0"/>
    </c:legend>
    <c:plotVisOnly val="1"/>
    <c:dispBlanksAs val="gap"/>
    <c:showDLblsOverMax val="0"/>
  </c:chart>
  <c:spPr>
    <a:ln>
      <a:solidFill>
        <a:srgbClr val="BF8B2E"/>
      </a:solidFill>
      <a:prstDash val="solid"/>
    </a:ln>
  </c:sp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Net greenhouse gas emissions, 2010-2022 (Index, 1990=100)</a:t>
            </a:r>
            <a:endParaRPr lang="en-US" sz="1200" b="0"/>
          </a:p>
          <a:p>
            <a:pPr>
              <a:defRPr sz="1400">
                <a:latin typeface="Calibri"/>
                <a:ea typeface="Calibri"/>
                <a:cs typeface="Calibri"/>
              </a:defRPr>
            </a:pPr>
            <a:r>
              <a:rPr lang="en-US" sz="1200" b="0"/>
              <a:t>SDG ind 13_10: freq=Annual</a:t>
            </a:r>
          </a:p>
          <a:p>
            <a:pPr>
              <a:defRPr sz="1400">
                <a:latin typeface="Calibri"/>
                <a:ea typeface="Calibri"/>
                <a:cs typeface="Calibri"/>
              </a:defRPr>
            </a:pPr>
            <a:r>
              <a:rPr lang="en-US" sz="1200" b="0"/>
              <a:t>airpol=Greenhouse gases (CO2, N2O in CO2 equivalent, CH4 in CO2 equivalent, HFC in CO2 equivalent, PFC in CO2 equivalent, SF6 in CO2 equivalent, NF3 in CO2 equivalent)...</a:t>
            </a:r>
          </a:p>
        </c:rich>
      </c:tx>
      <c:layout/>
      <c:overlay val="0"/>
    </c:title>
    <c:autoTitleDeleted val="0"/>
    <c:plotArea>
      <c:layout/>
      <c:barChart>
        <c:barDir val="col"/>
        <c:grouping val="clustered"/>
        <c:varyColors val="0"/>
        <c:ser>
          <c:idx val="0"/>
          <c:order val="0"/>
          <c:tx>
            <c:strRef>
              <c:f>'13_10'!$A$25</c:f>
              <c:strCache>
                <c:ptCount val="1"/>
                <c:pt idx="0">
                  <c:v>European Union - 27 countries (from 2020)</c:v>
                </c:pt>
              </c:strCache>
            </c:strRef>
          </c:tx>
          <c:spPr>
            <a:solidFill>
              <a:srgbClr val="3F7E44"/>
            </a:solidFill>
          </c:spPr>
          <c:invertIfNegative val="0"/>
          <c:cat>
            <c:numRef>
              <c:f>'13_10'!$B$24:$N$24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'13_10'!$B$25:$N$25</c:f>
              <c:numCache>
                <c:formatCode>General</c:formatCode>
                <c:ptCount val="13"/>
                <c:pt idx="0">
                  <c:v>83.4</c:v>
                </c:pt>
                <c:pt idx="1">
                  <c:v>81.2</c:v>
                </c:pt>
                <c:pt idx="2">
                  <c:v>79.8</c:v>
                </c:pt>
                <c:pt idx="3">
                  <c:v>77.7</c:v>
                </c:pt>
                <c:pt idx="4">
                  <c:v>75.099999999999994</c:v>
                </c:pt>
                <c:pt idx="5">
                  <c:v>76.400000000000006</c:v>
                </c:pt>
                <c:pt idx="6">
                  <c:v>76.599999999999994</c:v>
                </c:pt>
                <c:pt idx="7">
                  <c:v>78.7</c:v>
                </c:pt>
                <c:pt idx="8">
                  <c:v>77</c:v>
                </c:pt>
                <c:pt idx="9">
                  <c:v>73.900000000000006</c:v>
                </c:pt>
                <c:pt idx="10">
                  <c:v>66.099999999999994</c:v>
                </c:pt>
                <c:pt idx="11">
                  <c:v>69.900000000000006</c:v>
                </c:pt>
                <c:pt idx="12">
                  <c:v>69</c:v>
                </c:pt>
              </c:numCache>
            </c:numRef>
          </c:val>
        </c:ser>
        <c:ser>
          <c:idx val="1"/>
          <c:order val="1"/>
          <c:tx>
            <c:strRef>
              <c:f>'13_10'!$A$26</c:f>
              <c:strCache>
                <c:ptCount val="1"/>
                <c:pt idx="0">
                  <c:v>Denmark</c:v>
                </c:pt>
              </c:strCache>
            </c:strRef>
          </c:tx>
          <c:spPr>
            <a:solidFill>
              <a:srgbClr val="4F9F55"/>
            </a:solidFill>
          </c:spPr>
          <c:invertIfNegative val="0"/>
          <c:cat>
            <c:numRef>
              <c:f>'13_10'!$B$24:$N$24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'13_10'!$B$26:$N$26</c:f>
              <c:numCache>
                <c:formatCode>General</c:formatCode>
                <c:ptCount val="13"/>
                <c:pt idx="0">
                  <c:v>86.8</c:v>
                </c:pt>
                <c:pt idx="1">
                  <c:v>79.400000000000006</c:v>
                </c:pt>
                <c:pt idx="2">
                  <c:v>72.900000000000006</c:v>
                </c:pt>
                <c:pt idx="3">
                  <c:v>74.599999999999994</c:v>
                </c:pt>
                <c:pt idx="4">
                  <c:v>69.900000000000006</c:v>
                </c:pt>
                <c:pt idx="5">
                  <c:v>65.2</c:v>
                </c:pt>
                <c:pt idx="6">
                  <c:v>69.099999999999994</c:v>
                </c:pt>
                <c:pt idx="7">
                  <c:v>66.099999999999994</c:v>
                </c:pt>
                <c:pt idx="8">
                  <c:v>68.3</c:v>
                </c:pt>
                <c:pt idx="9">
                  <c:v>62.3</c:v>
                </c:pt>
                <c:pt idx="10">
                  <c:v>56</c:v>
                </c:pt>
                <c:pt idx="11">
                  <c:v>56.2</c:v>
                </c:pt>
                <c:pt idx="12">
                  <c:v>54.8</c:v>
                </c:pt>
              </c:numCache>
            </c:numRef>
          </c:val>
        </c:ser>
        <c:ser>
          <c:idx val="2"/>
          <c:order val="2"/>
          <c:tx>
            <c:strRef>
              <c:f>'13_10'!$A$27</c:f>
              <c:strCache>
                <c:ptCount val="1"/>
                <c:pt idx="0">
                  <c:v>Croatia</c:v>
                </c:pt>
              </c:strCache>
            </c:strRef>
          </c:tx>
          <c:spPr>
            <a:solidFill>
              <a:srgbClr val="63B169"/>
            </a:solidFill>
          </c:spPr>
          <c:invertIfNegative val="0"/>
          <c:cat>
            <c:numRef>
              <c:f>'13_10'!$B$24:$N$24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'13_10'!$B$27:$N$27</c:f>
              <c:numCache>
                <c:formatCode>General</c:formatCode>
                <c:ptCount val="13"/>
                <c:pt idx="0">
                  <c:v>87.5</c:v>
                </c:pt>
                <c:pt idx="1">
                  <c:v>91.7</c:v>
                </c:pt>
                <c:pt idx="2">
                  <c:v>87.1</c:v>
                </c:pt>
                <c:pt idx="3">
                  <c:v>79.099999999999994</c:v>
                </c:pt>
                <c:pt idx="4">
                  <c:v>77.099999999999994</c:v>
                </c:pt>
                <c:pt idx="5">
                  <c:v>80.099999999999994</c:v>
                </c:pt>
                <c:pt idx="6">
                  <c:v>81</c:v>
                </c:pt>
                <c:pt idx="7">
                  <c:v>87.7</c:v>
                </c:pt>
                <c:pt idx="8">
                  <c:v>81.599999999999994</c:v>
                </c:pt>
                <c:pt idx="9">
                  <c:v>81</c:v>
                </c:pt>
                <c:pt idx="10">
                  <c:v>75.5</c:v>
                </c:pt>
                <c:pt idx="11">
                  <c:v>77.2</c:v>
                </c:pt>
                <c:pt idx="12">
                  <c:v>81.7</c:v>
                </c:pt>
              </c:numCache>
            </c:numRef>
          </c:val>
        </c:ser>
        <c:dLbls>
          <c:showLegendKey val="0"/>
          <c:showVal val="0"/>
          <c:showCatName val="0"/>
          <c:showSerName val="0"/>
          <c:showPercent val="0"/>
          <c:showBubbleSize val="0"/>
        </c:dLbls>
        <c:gapWidth val="150"/>
        <c:axId val="220617728"/>
        <c:axId val="220623616"/>
      </c:barChart>
      <c:catAx>
        <c:axId val="220617728"/>
        <c:scaling>
          <c:orientation val="minMax"/>
        </c:scaling>
        <c:delete val="0"/>
        <c:axPos val="b"/>
        <c:numFmt formatCode="General" sourceLinked="1"/>
        <c:majorTickMark val="out"/>
        <c:minorTickMark val="none"/>
        <c:tickLblPos val="nextTo"/>
        <c:crossAx val="220623616"/>
        <c:crosses val="autoZero"/>
        <c:auto val="1"/>
        <c:lblAlgn val="ctr"/>
        <c:lblOffset val="100"/>
        <c:noMultiLvlLbl val="0"/>
      </c:catAx>
      <c:valAx>
        <c:axId val="22062361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20617728"/>
        <c:crosses val="autoZero"/>
        <c:crossBetween val="between"/>
      </c:valAx>
    </c:plotArea>
    <c:legend>
      <c:legendPos val="b"/>
      <c:layout/>
      <c:overlay val="0"/>
    </c:legend>
    <c:plotVisOnly val="1"/>
    <c:dispBlanksAs val="gap"/>
    <c:showDLblsOverMax val="0"/>
  </c:chart>
  <c:spPr>
    <a:ln>
      <a:solidFill>
        <a:srgbClr val="3F7E44"/>
      </a:solidFill>
      <a:prstDash val="solid"/>
    </a:ln>
  </c:sp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Net greenhouse gas emissions, 2010-2022 (Tonnes per capita)</a:t>
            </a:r>
            <a:endParaRPr lang="en-US" sz="1200" b="0"/>
          </a:p>
          <a:p>
            <a:pPr>
              <a:defRPr sz="1400">
                <a:latin typeface="Calibri"/>
                <a:ea typeface="Calibri"/>
                <a:cs typeface="Calibri"/>
              </a:defRPr>
            </a:pPr>
            <a:r>
              <a:rPr lang="en-US" sz="1200" b="0"/>
              <a:t>SDG ind 13_10: freq=Annual</a:t>
            </a:r>
          </a:p>
          <a:p>
            <a:pPr>
              <a:defRPr sz="1400">
                <a:latin typeface="Calibri"/>
                <a:ea typeface="Calibri"/>
                <a:cs typeface="Calibri"/>
              </a:defRPr>
            </a:pPr>
            <a:r>
              <a:rPr lang="en-US" sz="1200" b="0"/>
              <a:t>airpol=Greenhouse gases (CO2, N2O in CO2 equivalent, CH4 in CO2 equivalent, HFC in CO2 equivalent, PFC in CO2 equivalent, SF6 in CO2 equivalent, NF3 in CO2 equivalen...</a:t>
            </a:r>
          </a:p>
        </c:rich>
      </c:tx>
      <c:layout/>
      <c:overlay val="0"/>
    </c:title>
    <c:autoTitleDeleted val="0"/>
    <c:plotArea>
      <c:layout/>
      <c:barChart>
        <c:barDir val="col"/>
        <c:grouping val="clustered"/>
        <c:varyColors val="0"/>
        <c:ser>
          <c:idx val="0"/>
          <c:order val="0"/>
          <c:tx>
            <c:strRef>
              <c:f>'13_10'!$A$37</c:f>
              <c:strCache>
                <c:ptCount val="1"/>
                <c:pt idx="0">
                  <c:v>European Union - 27 countries (from 2020)</c:v>
                </c:pt>
              </c:strCache>
            </c:strRef>
          </c:tx>
          <c:spPr>
            <a:solidFill>
              <a:srgbClr val="3F7E44"/>
            </a:solidFill>
          </c:spPr>
          <c:invertIfNegative val="0"/>
          <c:cat>
            <c:numRef>
              <c:f>'13_10'!$B$36:$N$36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'13_10'!$B$37:$N$37</c:f>
              <c:numCache>
                <c:formatCode>General</c:formatCode>
                <c:ptCount val="13"/>
                <c:pt idx="0">
                  <c:v>8.9</c:v>
                </c:pt>
                <c:pt idx="1">
                  <c:v>8.6999999999999993</c:v>
                </c:pt>
                <c:pt idx="2">
                  <c:v>8.5</c:v>
                </c:pt>
                <c:pt idx="3">
                  <c:v>8.3000000000000007</c:v>
                </c:pt>
                <c:pt idx="4">
                  <c:v>8</c:v>
                </c:pt>
                <c:pt idx="5">
                  <c:v>8.1</c:v>
                </c:pt>
                <c:pt idx="6">
                  <c:v>8.1</c:v>
                </c:pt>
                <c:pt idx="7">
                  <c:v>8.3000000000000007</c:v>
                </c:pt>
                <c:pt idx="8">
                  <c:v>8.1</c:v>
                </c:pt>
                <c:pt idx="9">
                  <c:v>7.8</c:v>
                </c:pt>
                <c:pt idx="10">
                  <c:v>7</c:v>
                </c:pt>
                <c:pt idx="11">
                  <c:v>7.4</c:v>
                </c:pt>
                <c:pt idx="12">
                  <c:v>7.3</c:v>
                </c:pt>
              </c:numCache>
            </c:numRef>
          </c:val>
        </c:ser>
        <c:ser>
          <c:idx val="1"/>
          <c:order val="1"/>
          <c:tx>
            <c:strRef>
              <c:f>'13_10'!$A$38</c:f>
              <c:strCache>
                <c:ptCount val="1"/>
                <c:pt idx="0">
                  <c:v>Denmark</c:v>
                </c:pt>
              </c:strCache>
            </c:strRef>
          </c:tx>
          <c:spPr>
            <a:solidFill>
              <a:srgbClr val="4F9F55"/>
            </a:solidFill>
          </c:spPr>
          <c:invertIfNegative val="0"/>
          <c:cat>
            <c:numRef>
              <c:f>'13_10'!$B$36:$N$36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'13_10'!$B$38:$N$38</c:f>
              <c:numCache>
                <c:formatCode>General</c:formatCode>
                <c:ptCount val="13"/>
                <c:pt idx="0">
                  <c:v>12.5</c:v>
                </c:pt>
                <c:pt idx="1">
                  <c:v>11.4</c:v>
                </c:pt>
                <c:pt idx="2">
                  <c:v>10.4</c:v>
                </c:pt>
                <c:pt idx="3">
                  <c:v>10.6</c:v>
                </c:pt>
                <c:pt idx="4">
                  <c:v>9.9</c:v>
                </c:pt>
                <c:pt idx="5">
                  <c:v>9.1999999999999993</c:v>
                </c:pt>
                <c:pt idx="6">
                  <c:v>9.6999999999999993</c:v>
                </c:pt>
                <c:pt idx="7">
                  <c:v>9.1999999999999993</c:v>
                </c:pt>
                <c:pt idx="8">
                  <c:v>9.4</c:v>
                </c:pt>
                <c:pt idx="9">
                  <c:v>8.6</c:v>
                </c:pt>
                <c:pt idx="10">
                  <c:v>7.7</c:v>
                </c:pt>
                <c:pt idx="11">
                  <c:v>7.7</c:v>
                </c:pt>
                <c:pt idx="12">
                  <c:v>7.4</c:v>
                </c:pt>
              </c:numCache>
            </c:numRef>
          </c:val>
        </c:ser>
        <c:ser>
          <c:idx val="2"/>
          <c:order val="2"/>
          <c:tx>
            <c:strRef>
              <c:f>'13_10'!$A$39</c:f>
              <c:strCache>
                <c:ptCount val="1"/>
                <c:pt idx="0">
                  <c:v>Croatia</c:v>
                </c:pt>
              </c:strCache>
            </c:strRef>
          </c:tx>
          <c:spPr>
            <a:solidFill>
              <a:srgbClr val="63B169"/>
            </a:solidFill>
          </c:spPr>
          <c:invertIfNegative val="0"/>
          <c:cat>
            <c:numRef>
              <c:f>'13_10'!$B$36:$N$36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'13_10'!$B$39:$N$39</c:f>
              <c:numCache>
                <c:formatCode>General</c:formatCode>
                <c:ptCount val="13"/>
                <c:pt idx="0">
                  <c:v>5.3</c:v>
                </c:pt>
                <c:pt idx="1">
                  <c:v>5.6</c:v>
                </c:pt>
                <c:pt idx="2">
                  <c:v>5.3</c:v>
                </c:pt>
                <c:pt idx="3">
                  <c:v>4.9000000000000004</c:v>
                </c:pt>
                <c:pt idx="4">
                  <c:v>4.8</c:v>
                </c:pt>
                <c:pt idx="5">
                  <c:v>5</c:v>
                </c:pt>
                <c:pt idx="6">
                  <c:v>5.2</c:v>
                </c:pt>
                <c:pt idx="7">
                  <c:v>5.7</c:v>
                </c:pt>
                <c:pt idx="8">
                  <c:v>5.4</c:v>
                </c:pt>
                <c:pt idx="9">
                  <c:v>5.4</c:v>
                </c:pt>
                <c:pt idx="10">
                  <c:v>5.0999999999999996</c:v>
                </c:pt>
                <c:pt idx="11">
                  <c:v>5.2</c:v>
                </c:pt>
                <c:pt idx="12">
                  <c:v>5.5</c:v>
                </c:pt>
              </c:numCache>
            </c:numRef>
          </c:val>
        </c:ser>
        <c:dLbls>
          <c:showLegendKey val="0"/>
          <c:showVal val="0"/>
          <c:showCatName val="0"/>
          <c:showSerName val="0"/>
          <c:showPercent val="0"/>
          <c:showBubbleSize val="0"/>
        </c:dLbls>
        <c:gapWidth val="150"/>
        <c:axId val="221271552"/>
        <c:axId val="221273088"/>
      </c:barChart>
      <c:catAx>
        <c:axId val="221271552"/>
        <c:scaling>
          <c:orientation val="minMax"/>
        </c:scaling>
        <c:delete val="0"/>
        <c:axPos val="b"/>
        <c:numFmt formatCode="General" sourceLinked="1"/>
        <c:majorTickMark val="out"/>
        <c:minorTickMark val="none"/>
        <c:tickLblPos val="nextTo"/>
        <c:crossAx val="221273088"/>
        <c:crosses val="autoZero"/>
        <c:auto val="1"/>
        <c:lblAlgn val="ctr"/>
        <c:lblOffset val="100"/>
        <c:noMultiLvlLbl val="0"/>
      </c:catAx>
      <c:valAx>
        <c:axId val="22127308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21271552"/>
        <c:crosses val="autoZero"/>
        <c:crossBetween val="between"/>
      </c:valAx>
    </c:plotArea>
    <c:legend>
      <c:legendPos val="b"/>
      <c:layout/>
      <c:overlay val="0"/>
    </c:legend>
    <c:plotVisOnly val="1"/>
    <c:dispBlanksAs val="gap"/>
    <c:showDLblsOverMax val="0"/>
  </c:chart>
  <c:spPr>
    <a:ln>
      <a:solidFill>
        <a:srgbClr val="3F7E44"/>
      </a:solidFill>
      <a:prstDash val="soli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Obesity rate by body mass index (BMI), 2014-2022 (Percentage)</a:t>
            </a:r>
            <a:endParaRPr lang="en-US" sz="1200" b="0"/>
          </a:p>
          <a:p>
            <a:pPr>
              <a:defRPr sz="1400">
                <a:latin typeface="Calibri"/>
                <a:ea typeface="Calibri"/>
                <a:cs typeface="Calibri"/>
              </a:defRPr>
            </a:pPr>
            <a:r>
              <a:rPr lang="en-US" sz="1200" b="0"/>
              <a:t>SDG ind 02_10: freq=Annual, bmi=Overweight</a:t>
            </a:r>
          </a:p>
        </c:rich>
      </c:tx>
      <c:layout/>
      <c:overlay val="0"/>
    </c:title>
    <c:autoTitleDeleted val="0"/>
    <c:plotArea>
      <c:layout/>
      <c:barChart>
        <c:barDir val="col"/>
        <c:grouping val="clustered"/>
        <c:varyColors val="0"/>
        <c:ser>
          <c:idx val="0"/>
          <c:order val="0"/>
          <c:tx>
            <c:strRef>
              <c:f>'02_10'!$A$23</c:f>
              <c:strCache>
                <c:ptCount val="1"/>
                <c:pt idx="0">
                  <c:v>European Union - 27 countries (from 2020)</c:v>
                </c:pt>
              </c:strCache>
            </c:strRef>
          </c:tx>
          <c:spPr>
            <a:solidFill>
              <a:srgbClr val="DDA63A"/>
            </a:solidFill>
          </c:spPr>
          <c:invertIfNegative val="0"/>
          <c:cat>
            <c:numRef>
              <c:f>'02_10'!$B$22:$E$22</c:f>
              <c:numCache>
                <c:formatCode>General</c:formatCode>
                <c:ptCount val="4"/>
                <c:pt idx="0">
                  <c:v>2014</c:v>
                </c:pt>
                <c:pt idx="1">
                  <c:v>2017</c:v>
                </c:pt>
                <c:pt idx="2">
                  <c:v>2019</c:v>
                </c:pt>
                <c:pt idx="3">
                  <c:v>2022</c:v>
                </c:pt>
              </c:numCache>
            </c:numRef>
          </c:cat>
          <c:val>
            <c:numRef>
              <c:f>'02_10'!$B$23:$E$23</c:f>
              <c:numCache>
                <c:formatCode>General</c:formatCode>
                <c:ptCount val="4"/>
                <c:pt idx="0">
                  <c:v>51.1</c:v>
                </c:pt>
                <c:pt idx="1">
                  <c:v>51.8</c:v>
                </c:pt>
                <c:pt idx="2">
                  <c:v>52.7</c:v>
                </c:pt>
                <c:pt idx="3">
                  <c:v>51.3</c:v>
                </c:pt>
              </c:numCache>
            </c:numRef>
          </c:val>
        </c:ser>
        <c:ser>
          <c:idx val="1"/>
          <c:order val="1"/>
          <c:tx>
            <c:strRef>
              <c:f>'02_10'!$A$24</c:f>
              <c:strCache>
                <c:ptCount val="1"/>
                <c:pt idx="0">
                  <c:v>Denmark</c:v>
                </c:pt>
              </c:strCache>
            </c:strRef>
          </c:tx>
          <c:spPr>
            <a:solidFill>
              <a:srgbClr val="DA9E1E"/>
            </a:solidFill>
          </c:spPr>
          <c:invertIfNegative val="0"/>
          <c:cat>
            <c:numRef>
              <c:f>'02_10'!$B$22:$E$22</c:f>
              <c:numCache>
                <c:formatCode>General</c:formatCode>
                <c:ptCount val="4"/>
                <c:pt idx="0">
                  <c:v>2014</c:v>
                </c:pt>
                <c:pt idx="1">
                  <c:v>2017</c:v>
                </c:pt>
                <c:pt idx="2">
                  <c:v>2019</c:v>
                </c:pt>
                <c:pt idx="3">
                  <c:v>2022</c:v>
                </c:pt>
              </c:numCache>
            </c:numRef>
          </c:cat>
          <c:val>
            <c:numRef>
              <c:f>'02_10'!$B$24:$E$24</c:f>
              <c:numCache>
                <c:formatCode>General</c:formatCode>
                <c:ptCount val="4"/>
                <c:pt idx="0">
                  <c:v>47.7</c:v>
                </c:pt>
                <c:pt idx="1">
                  <c:v>54.5</c:v>
                </c:pt>
                <c:pt idx="2">
                  <c:v>50.4</c:v>
                </c:pt>
                <c:pt idx="3">
                  <c:v>54.6</c:v>
                </c:pt>
              </c:numCache>
            </c:numRef>
          </c:val>
        </c:ser>
        <c:ser>
          <c:idx val="2"/>
          <c:order val="2"/>
          <c:tx>
            <c:strRef>
              <c:f>'02_10'!$A$25</c:f>
              <c:strCache>
                <c:ptCount val="1"/>
                <c:pt idx="0">
                  <c:v>Croatia</c:v>
                </c:pt>
              </c:strCache>
            </c:strRef>
          </c:tx>
          <c:spPr>
            <a:solidFill>
              <a:srgbClr val="CB9323"/>
            </a:solidFill>
          </c:spPr>
          <c:invertIfNegative val="0"/>
          <c:cat>
            <c:numRef>
              <c:f>'02_10'!$B$22:$E$22</c:f>
              <c:numCache>
                <c:formatCode>General</c:formatCode>
                <c:ptCount val="4"/>
                <c:pt idx="0">
                  <c:v>2014</c:v>
                </c:pt>
                <c:pt idx="1">
                  <c:v>2017</c:v>
                </c:pt>
                <c:pt idx="2">
                  <c:v>2019</c:v>
                </c:pt>
                <c:pt idx="3">
                  <c:v>2022</c:v>
                </c:pt>
              </c:numCache>
            </c:numRef>
          </c:cat>
          <c:val>
            <c:numRef>
              <c:f>'02_10'!$B$25:$E$25</c:f>
              <c:numCache>
                <c:formatCode>General</c:formatCode>
                <c:ptCount val="4"/>
                <c:pt idx="0">
                  <c:v>57.4</c:v>
                </c:pt>
                <c:pt idx="1">
                  <c:v>60.9</c:v>
                </c:pt>
                <c:pt idx="2">
                  <c:v>64.8</c:v>
                </c:pt>
                <c:pt idx="3">
                  <c:v>58.1</c:v>
                </c:pt>
              </c:numCache>
            </c:numRef>
          </c:val>
        </c:ser>
        <c:ser>
          <c:idx val="3"/>
          <c:order val="3"/>
          <c:tx>
            <c:strRef>
              <c:f>'02_10'!$A$26</c:f>
              <c:strCache>
                <c:ptCount val="1"/>
                <c:pt idx="0">
                  <c:v>Serbia</c:v>
                </c:pt>
              </c:strCache>
            </c:strRef>
          </c:tx>
          <c:spPr>
            <a:solidFill>
              <a:srgbClr val="BA8720"/>
            </a:solidFill>
          </c:spPr>
          <c:invertIfNegative val="0"/>
          <c:cat>
            <c:numRef>
              <c:f>'02_10'!$B$22:$E$22</c:f>
              <c:numCache>
                <c:formatCode>General</c:formatCode>
                <c:ptCount val="4"/>
                <c:pt idx="0">
                  <c:v>2014</c:v>
                </c:pt>
                <c:pt idx="1">
                  <c:v>2017</c:v>
                </c:pt>
                <c:pt idx="2">
                  <c:v>2019</c:v>
                </c:pt>
                <c:pt idx="3">
                  <c:v>2022</c:v>
                </c:pt>
              </c:numCache>
            </c:numRef>
          </c:cat>
          <c:val>
            <c:numRef>
              <c:f>'02_10'!$B$26:$E$26</c:f>
              <c:numCache>
                <c:formatCode>General</c:formatCode>
                <c:ptCount val="4"/>
                <c:pt idx="0">
                  <c:v>0</c:v>
                </c:pt>
                <c:pt idx="1">
                  <c:v>49.5</c:v>
                </c:pt>
                <c:pt idx="2">
                  <c:v>53.6</c:v>
                </c:pt>
                <c:pt idx="3">
                  <c:v>52.5</c:v>
                </c:pt>
              </c:numCache>
            </c:numRef>
          </c:val>
        </c:ser>
        <c:dLbls>
          <c:showLegendKey val="0"/>
          <c:showVal val="0"/>
          <c:showCatName val="0"/>
          <c:showSerName val="0"/>
          <c:showPercent val="0"/>
          <c:showBubbleSize val="0"/>
        </c:dLbls>
        <c:gapWidth val="150"/>
        <c:axId val="133025152"/>
        <c:axId val="133031040"/>
      </c:barChart>
      <c:catAx>
        <c:axId val="133025152"/>
        <c:scaling>
          <c:orientation val="minMax"/>
        </c:scaling>
        <c:delete val="0"/>
        <c:axPos val="b"/>
        <c:numFmt formatCode="General" sourceLinked="1"/>
        <c:majorTickMark val="out"/>
        <c:minorTickMark val="none"/>
        <c:tickLblPos val="nextTo"/>
        <c:crossAx val="133031040"/>
        <c:crosses val="autoZero"/>
        <c:auto val="1"/>
        <c:lblAlgn val="ctr"/>
        <c:lblOffset val="100"/>
        <c:noMultiLvlLbl val="0"/>
      </c:catAx>
      <c:valAx>
        <c:axId val="13303104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33025152"/>
        <c:crosses val="autoZero"/>
        <c:crossBetween val="between"/>
      </c:valAx>
    </c:plotArea>
    <c:legend>
      <c:legendPos val="b"/>
      <c:layout/>
      <c:overlay val="0"/>
    </c:legend>
    <c:plotVisOnly val="1"/>
    <c:dispBlanksAs val="gap"/>
    <c:showDLblsOverMax val="0"/>
  </c:chart>
  <c:spPr>
    <a:ln>
      <a:solidFill>
        <a:srgbClr val="DDA63A"/>
      </a:solidFill>
      <a:prstDash val="solid"/>
    </a:ln>
  </c:sp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Net greenhouse gas emissions, 2010-2022 (Index, 1990=100)</a:t>
            </a:r>
            <a:endParaRPr sz="1200" b="0"/>
          </a:p>
          <a:p>
            <a:pPr>
              <a:defRPr sz="1400">
                <a:latin typeface="Calibri"/>
                <a:ea typeface="Calibri"/>
                <a:cs typeface="Calibri"/>
              </a:defRPr>
            </a:pPr>
            <a:r>
              <a:rPr sz="1200" b="0"/>
              <a:t>SDG ind 13_10: freq=Annual</a:t>
            </a:r>
          </a:p>
          <a:p>
            <a:pPr>
              <a:defRPr sz="1400">
                <a:latin typeface="Calibri"/>
                <a:ea typeface="Calibri"/>
                <a:cs typeface="Calibri"/>
              </a:defRPr>
            </a:pPr>
            <a:r>
              <a:rPr sz="1200" b="0"/>
              <a:t>airpol=Greenhouse gases (CO2, N2O in CO2 equivalent, CH4 in CO2 equivalent, HFC in CO2 equivalent, PFC in CO2 equivalent, SF6 in CO2 equivalent, NF3 in CO2 equivalent)...</a:t>
            </a:r>
          </a:p>
        </c:rich>
      </c:tx>
      <c:overlay val="0"/>
    </c:title>
    <c:autoTitleDeleted val="0"/>
    <c:plotArea>
      <c:layout/>
      <c:barChart>
        <c:barDir val="col"/>
        <c:grouping val="clustered"/>
        <c:varyColors val="0"/>
        <c:ser>
          <c:idx val="0"/>
          <c:order val="0"/>
          <c:tx>
            <c:strRef>
              <c:f>'13_10'!$A$49</c:f>
              <c:strCache>
                <c:ptCount val="1"/>
                <c:pt idx="0">
                  <c:v>European Union - 27 countries (from 2020)</c:v>
                </c:pt>
              </c:strCache>
            </c:strRef>
          </c:tx>
          <c:spPr>
            <a:solidFill>
              <a:srgbClr val="3F7E44"/>
            </a:solidFill>
          </c:spPr>
          <c:invertIfNegative val="0"/>
          <c:cat>
            <c:numRef>
              <c:f>'13_10'!$B$48:$N$48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'13_10'!$B$49:$N$49</c:f>
              <c:numCache>
                <c:formatCode>General</c:formatCode>
                <c:ptCount val="13"/>
                <c:pt idx="0">
                  <c:v>86.8</c:v>
                </c:pt>
                <c:pt idx="1">
                  <c:v>84.7</c:v>
                </c:pt>
                <c:pt idx="2">
                  <c:v>83.2</c:v>
                </c:pt>
                <c:pt idx="3">
                  <c:v>81.400000000000006</c:v>
                </c:pt>
                <c:pt idx="4">
                  <c:v>78.5</c:v>
                </c:pt>
                <c:pt idx="5">
                  <c:v>79.599999999999994</c:v>
                </c:pt>
                <c:pt idx="6">
                  <c:v>79.599999999999994</c:v>
                </c:pt>
                <c:pt idx="7">
                  <c:v>80.3</c:v>
                </c:pt>
                <c:pt idx="8">
                  <c:v>78.8</c:v>
                </c:pt>
                <c:pt idx="9">
                  <c:v>75.5</c:v>
                </c:pt>
                <c:pt idx="10">
                  <c:v>68</c:v>
                </c:pt>
                <c:pt idx="11">
                  <c:v>71.7</c:v>
                </c:pt>
                <c:pt idx="12">
                  <c:v>70.8</c:v>
                </c:pt>
              </c:numCache>
            </c:numRef>
          </c:val>
        </c:ser>
        <c:ser>
          <c:idx val="1"/>
          <c:order val="1"/>
          <c:tx>
            <c:strRef>
              <c:f>'13_10'!$A$50</c:f>
              <c:strCache>
                <c:ptCount val="1"/>
                <c:pt idx="0">
                  <c:v>Denmark</c:v>
                </c:pt>
              </c:strCache>
            </c:strRef>
          </c:tx>
          <c:spPr>
            <a:solidFill>
              <a:srgbClr val="4F9F55"/>
            </a:solidFill>
          </c:spPr>
          <c:invertIfNegative val="0"/>
          <c:cat>
            <c:numRef>
              <c:f>'13_10'!$B$48:$N$48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'13_10'!$B$50:$N$50</c:f>
              <c:numCache>
                <c:formatCode>General</c:formatCode>
                <c:ptCount val="13"/>
                <c:pt idx="0">
                  <c:v>91.4</c:v>
                </c:pt>
                <c:pt idx="1">
                  <c:v>84.4</c:v>
                </c:pt>
                <c:pt idx="2">
                  <c:v>78.2</c:v>
                </c:pt>
                <c:pt idx="3">
                  <c:v>80.5</c:v>
                </c:pt>
                <c:pt idx="4">
                  <c:v>75.099999999999994</c:v>
                </c:pt>
                <c:pt idx="5">
                  <c:v>71.3</c:v>
                </c:pt>
                <c:pt idx="6">
                  <c:v>74.3</c:v>
                </c:pt>
                <c:pt idx="7">
                  <c:v>71.2</c:v>
                </c:pt>
                <c:pt idx="8">
                  <c:v>71.2</c:v>
                </c:pt>
                <c:pt idx="9">
                  <c:v>65.900000000000006</c:v>
                </c:pt>
                <c:pt idx="10">
                  <c:v>59.3</c:v>
                </c:pt>
                <c:pt idx="11">
                  <c:v>61.1</c:v>
                </c:pt>
                <c:pt idx="12">
                  <c:v>60.3</c:v>
                </c:pt>
              </c:numCache>
            </c:numRef>
          </c:val>
        </c:ser>
        <c:ser>
          <c:idx val="2"/>
          <c:order val="2"/>
          <c:tx>
            <c:strRef>
              <c:f>'13_10'!$A$51</c:f>
              <c:strCache>
                <c:ptCount val="1"/>
                <c:pt idx="0">
                  <c:v>Croatia</c:v>
                </c:pt>
              </c:strCache>
            </c:strRef>
          </c:tx>
          <c:spPr>
            <a:solidFill>
              <a:srgbClr val="63B169"/>
            </a:solidFill>
          </c:spPr>
          <c:invertIfNegative val="0"/>
          <c:cat>
            <c:numRef>
              <c:f>'13_10'!$B$48:$N$48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'13_10'!$B$51:$N$51</c:f>
              <c:numCache>
                <c:formatCode>General</c:formatCode>
                <c:ptCount val="13"/>
                <c:pt idx="0">
                  <c:v>91.6</c:v>
                </c:pt>
                <c:pt idx="1">
                  <c:v>91.1</c:v>
                </c:pt>
                <c:pt idx="2">
                  <c:v>86.1</c:v>
                </c:pt>
                <c:pt idx="3">
                  <c:v>82.6</c:v>
                </c:pt>
                <c:pt idx="4">
                  <c:v>80.5</c:v>
                </c:pt>
                <c:pt idx="5">
                  <c:v>82</c:v>
                </c:pt>
                <c:pt idx="6">
                  <c:v>82.7</c:v>
                </c:pt>
                <c:pt idx="7">
                  <c:v>85.6</c:v>
                </c:pt>
                <c:pt idx="8">
                  <c:v>82.5</c:v>
                </c:pt>
                <c:pt idx="9">
                  <c:v>82.8</c:v>
                </c:pt>
                <c:pt idx="10">
                  <c:v>78.2</c:v>
                </c:pt>
                <c:pt idx="11">
                  <c:v>79.900000000000006</c:v>
                </c:pt>
                <c:pt idx="12">
                  <c:v>80.7</c:v>
                </c:pt>
              </c:numCache>
            </c:numRef>
          </c:val>
        </c:ser>
        <c:dLbls>
          <c:showLegendKey val="0"/>
          <c:showVal val="0"/>
          <c:showCatName val="0"/>
          <c:showSerName val="0"/>
          <c:showPercent val="0"/>
          <c:showBubbleSize val="0"/>
        </c:dLbls>
        <c:gapWidth val="150"/>
        <c:axId val="221866624"/>
        <c:axId val="221917568"/>
      </c:barChart>
      <c:catAx>
        <c:axId val="221866624"/>
        <c:scaling>
          <c:orientation val="minMax"/>
        </c:scaling>
        <c:delete val="0"/>
        <c:axPos val="b"/>
        <c:numFmt formatCode="General" sourceLinked="1"/>
        <c:majorTickMark val="out"/>
        <c:minorTickMark val="none"/>
        <c:tickLblPos val="nextTo"/>
        <c:crossAx val="221917568"/>
        <c:crosses val="autoZero"/>
        <c:auto val="1"/>
        <c:lblAlgn val="ctr"/>
        <c:lblOffset val="100"/>
        <c:noMultiLvlLbl val="0"/>
      </c:catAx>
      <c:valAx>
        <c:axId val="22191756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21866624"/>
        <c:crosses val="autoZero"/>
        <c:crossBetween val="between"/>
      </c:valAx>
    </c:plotArea>
    <c:legend>
      <c:legendPos val="b"/>
      <c:overlay val="0"/>
    </c:legend>
    <c:plotVisOnly val="1"/>
    <c:dispBlanksAs val="gap"/>
    <c:showDLblsOverMax val="0"/>
  </c:chart>
  <c:spPr>
    <a:ln>
      <a:solidFill>
        <a:srgbClr val="3F7E44"/>
      </a:solidFill>
      <a:prstDash val="solid"/>
    </a:ln>
  </c:sp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Net greenhouse gas emissions, 2010-2022 (Tonnes per capita)</a:t>
            </a:r>
            <a:endParaRPr sz="1200" b="0"/>
          </a:p>
          <a:p>
            <a:pPr>
              <a:defRPr sz="1400">
                <a:latin typeface="Calibri"/>
                <a:ea typeface="Calibri"/>
                <a:cs typeface="Calibri"/>
              </a:defRPr>
            </a:pPr>
            <a:r>
              <a:rPr sz="1200" b="0"/>
              <a:t>SDG ind 13_10: freq=Annual</a:t>
            </a:r>
          </a:p>
          <a:p>
            <a:pPr>
              <a:defRPr sz="1400">
                <a:latin typeface="Calibri"/>
                <a:ea typeface="Calibri"/>
                <a:cs typeface="Calibri"/>
              </a:defRPr>
            </a:pPr>
            <a:r>
              <a:rPr sz="1200" b="0"/>
              <a:t>airpol=Greenhouse gases (CO2, N2O in CO2 equivalent, CH4 in CO2 equivalent, HFC in CO2 equivalent, PFC in CO2 equivalent, SF6 in CO2 equivalent, NF3 in CO2 equivalen...</a:t>
            </a:r>
          </a:p>
        </c:rich>
      </c:tx>
      <c:overlay val="0"/>
    </c:title>
    <c:autoTitleDeleted val="0"/>
    <c:plotArea>
      <c:layout/>
      <c:barChart>
        <c:barDir val="col"/>
        <c:grouping val="clustered"/>
        <c:varyColors val="0"/>
        <c:ser>
          <c:idx val="0"/>
          <c:order val="0"/>
          <c:tx>
            <c:strRef>
              <c:f>'13_10'!$A$61</c:f>
              <c:strCache>
                <c:ptCount val="1"/>
                <c:pt idx="0">
                  <c:v>European Union - 27 countries (from 2020)</c:v>
                </c:pt>
              </c:strCache>
            </c:strRef>
          </c:tx>
          <c:spPr>
            <a:solidFill>
              <a:srgbClr val="3F7E44"/>
            </a:solidFill>
          </c:spPr>
          <c:invertIfNegative val="0"/>
          <c:cat>
            <c:numRef>
              <c:f>'13_10'!$B$60:$N$60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'13_10'!$B$61:$N$61</c:f>
              <c:numCache>
                <c:formatCode>General</c:formatCode>
                <c:ptCount val="13"/>
                <c:pt idx="0">
                  <c:v>9.6999999999999993</c:v>
                </c:pt>
                <c:pt idx="1">
                  <c:v>9.4</c:v>
                </c:pt>
                <c:pt idx="2">
                  <c:v>9.3000000000000007</c:v>
                </c:pt>
                <c:pt idx="3">
                  <c:v>9.1</c:v>
                </c:pt>
                <c:pt idx="4">
                  <c:v>8.6999999999999993</c:v>
                </c:pt>
                <c:pt idx="5">
                  <c:v>8.8000000000000007</c:v>
                </c:pt>
                <c:pt idx="6">
                  <c:v>8.8000000000000007</c:v>
                </c:pt>
                <c:pt idx="7">
                  <c:v>8.9</c:v>
                </c:pt>
                <c:pt idx="8">
                  <c:v>8.6999999999999993</c:v>
                </c:pt>
                <c:pt idx="9">
                  <c:v>8.3000000000000007</c:v>
                </c:pt>
                <c:pt idx="10">
                  <c:v>7.5</c:v>
                </c:pt>
                <c:pt idx="11">
                  <c:v>7.9</c:v>
                </c:pt>
                <c:pt idx="12">
                  <c:v>7.8</c:v>
                </c:pt>
              </c:numCache>
            </c:numRef>
          </c:val>
        </c:ser>
        <c:ser>
          <c:idx val="1"/>
          <c:order val="1"/>
          <c:tx>
            <c:strRef>
              <c:f>'13_10'!$A$62</c:f>
              <c:strCache>
                <c:ptCount val="1"/>
                <c:pt idx="0">
                  <c:v>Denmark</c:v>
                </c:pt>
              </c:strCache>
            </c:strRef>
          </c:tx>
          <c:spPr>
            <a:solidFill>
              <a:srgbClr val="4F9F55"/>
            </a:solidFill>
          </c:spPr>
          <c:invertIfNegative val="0"/>
          <c:cat>
            <c:numRef>
              <c:f>'13_10'!$B$60:$N$60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'13_10'!$B$62:$N$62</c:f>
              <c:numCache>
                <c:formatCode>General</c:formatCode>
                <c:ptCount val="13"/>
                <c:pt idx="0">
                  <c:v>12.1</c:v>
                </c:pt>
                <c:pt idx="1">
                  <c:v>11.1</c:v>
                </c:pt>
                <c:pt idx="2">
                  <c:v>10.3</c:v>
                </c:pt>
                <c:pt idx="3">
                  <c:v>10.5</c:v>
                </c:pt>
                <c:pt idx="4">
                  <c:v>9.8000000000000007</c:v>
                </c:pt>
                <c:pt idx="5">
                  <c:v>9.1999999999999993</c:v>
                </c:pt>
                <c:pt idx="6">
                  <c:v>9.5</c:v>
                </c:pt>
                <c:pt idx="7">
                  <c:v>9.1</c:v>
                </c:pt>
                <c:pt idx="8">
                  <c:v>9</c:v>
                </c:pt>
                <c:pt idx="9">
                  <c:v>8.3000000000000007</c:v>
                </c:pt>
                <c:pt idx="10">
                  <c:v>7.5</c:v>
                </c:pt>
                <c:pt idx="11">
                  <c:v>7.7</c:v>
                </c:pt>
                <c:pt idx="12">
                  <c:v>7.5</c:v>
                </c:pt>
              </c:numCache>
            </c:numRef>
          </c:val>
        </c:ser>
        <c:ser>
          <c:idx val="2"/>
          <c:order val="2"/>
          <c:tx>
            <c:strRef>
              <c:f>'13_10'!$A$63</c:f>
              <c:strCache>
                <c:ptCount val="1"/>
                <c:pt idx="0">
                  <c:v>Croatia</c:v>
                </c:pt>
              </c:strCache>
            </c:strRef>
          </c:tx>
          <c:spPr>
            <a:solidFill>
              <a:srgbClr val="63B169"/>
            </a:solidFill>
          </c:spPr>
          <c:invertIfNegative val="0"/>
          <c:cat>
            <c:numRef>
              <c:f>'13_10'!$B$60:$N$60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'13_10'!$B$63:$N$63</c:f>
              <c:numCache>
                <c:formatCode>General</c:formatCode>
                <c:ptCount val="13"/>
                <c:pt idx="0">
                  <c:v>6.9</c:v>
                </c:pt>
                <c:pt idx="1">
                  <c:v>6.9</c:v>
                </c:pt>
                <c:pt idx="2">
                  <c:v>6.6</c:v>
                </c:pt>
                <c:pt idx="3">
                  <c:v>6.3</c:v>
                </c:pt>
                <c:pt idx="4">
                  <c:v>6.2</c:v>
                </c:pt>
                <c:pt idx="5">
                  <c:v>6.4</c:v>
                </c:pt>
                <c:pt idx="6">
                  <c:v>6.6</c:v>
                </c:pt>
                <c:pt idx="7">
                  <c:v>6.9</c:v>
                </c:pt>
                <c:pt idx="8">
                  <c:v>6.7</c:v>
                </c:pt>
                <c:pt idx="9">
                  <c:v>6.8</c:v>
                </c:pt>
                <c:pt idx="10">
                  <c:v>6.5</c:v>
                </c:pt>
                <c:pt idx="11">
                  <c:v>6.7</c:v>
                </c:pt>
                <c:pt idx="12">
                  <c:v>6.8</c:v>
                </c:pt>
              </c:numCache>
            </c:numRef>
          </c:val>
        </c:ser>
        <c:dLbls>
          <c:showLegendKey val="0"/>
          <c:showVal val="0"/>
          <c:showCatName val="0"/>
          <c:showSerName val="0"/>
          <c:showPercent val="0"/>
          <c:showBubbleSize val="0"/>
        </c:dLbls>
        <c:gapWidth val="150"/>
        <c:axId val="222052352"/>
        <c:axId val="222053888"/>
      </c:barChart>
      <c:catAx>
        <c:axId val="222052352"/>
        <c:scaling>
          <c:orientation val="minMax"/>
        </c:scaling>
        <c:delete val="0"/>
        <c:axPos val="b"/>
        <c:numFmt formatCode="General" sourceLinked="1"/>
        <c:majorTickMark val="out"/>
        <c:minorTickMark val="none"/>
        <c:tickLblPos val="nextTo"/>
        <c:crossAx val="222053888"/>
        <c:crosses val="autoZero"/>
        <c:auto val="1"/>
        <c:lblAlgn val="ctr"/>
        <c:lblOffset val="100"/>
        <c:noMultiLvlLbl val="0"/>
      </c:catAx>
      <c:valAx>
        <c:axId val="22205388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22052352"/>
        <c:crosses val="autoZero"/>
        <c:crossBetween val="between"/>
      </c:valAx>
    </c:plotArea>
    <c:legend>
      <c:legendPos val="b"/>
      <c:overlay val="0"/>
    </c:legend>
    <c:plotVisOnly val="1"/>
    <c:dispBlanksAs val="gap"/>
    <c:showDLblsOverMax val="0"/>
  </c:chart>
  <c:spPr>
    <a:ln>
      <a:solidFill>
        <a:srgbClr val="3F7E44"/>
      </a:solidFill>
      <a:prstDash val="solid"/>
    </a:ln>
  </c:sp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Net greenhouse gas emissions of the Land use, Land use change and Forestry (LULUCF) sector, 2010-2022 (Thousand tonnes)</a:t>
            </a:r>
            <a:endParaRPr lang="en-US" sz="1200" b="0"/>
          </a:p>
          <a:p>
            <a:pPr>
              <a:defRPr sz="1400">
                <a:latin typeface="Calibri"/>
                <a:ea typeface="Calibri"/>
                <a:cs typeface="Calibri"/>
              </a:defRPr>
            </a:pPr>
            <a:r>
              <a:rPr lang="en-US" sz="1200" b="0"/>
              <a:t>SDG ind 13_21: freq=Annual</a:t>
            </a:r>
          </a:p>
          <a:p>
            <a:pPr>
              <a:defRPr sz="1400">
                <a:latin typeface="Calibri"/>
                <a:ea typeface="Calibri"/>
                <a:cs typeface="Calibri"/>
              </a:defRPr>
            </a:pPr>
            <a:r>
              <a:rPr lang="en-US" sz="1200" b="0"/>
              <a:t>airpol=Greenhouse gases (CO2, N2O in CO2 equivalent, CH4 in CO2 equivalent, HFC in CO2 equivalent, PFC in...</a:t>
            </a:r>
          </a:p>
        </c:rich>
      </c:tx>
      <c:layout/>
      <c:overlay val="0"/>
    </c:title>
    <c:autoTitleDeleted val="0"/>
    <c:plotArea>
      <c:layout/>
      <c:barChart>
        <c:barDir val="col"/>
        <c:grouping val="clustered"/>
        <c:varyColors val="0"/>
        <c:ser>
          <c:idx val="0"/>
          <c:order val="0"/>
          <c:tx>
            <c:strRef>
              <c:f>'13_21'!$A$25</c:f>
              <c:strCache>
                <c:ptCount val="1"/>
                <c:pt idx="0">
                  <c:v>European Union - 27 countries (from 2020)</c:v>
                </c:pt>
              </c:strCache>
            </c:strRef>
          </c:tx>
          <c:spPr>
            <a:solidFill>
              <a:srgbClr val="3F7E44"/>
            </a:solidFill>
          </c:spPr>
          <c:invertIfNegative val="0"/>
          <c:cat>
            <c:numRef>
              <c:f>'13_21'!$B$24:$N$24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'13_21'!$B$25:$N$25</c:f>
              <c:numCache>
                <c:formatCode>General</c:formatCode>
                <c:ptCount val="13"/>
                <c:pt idx="0">
                  <c:v>-351267.3</c:v>
                </c:pt>
                <c:pt idx="1">
                  <c:v>-344928</c:v>
                </c:pt>
                <c:pt idx="2">
                  <c:v>-339385.1</c:v>
                </c:pt>
                <c:pt idx="3">
                  <c:v>-347552.9</c:v>
                </c:pt>
                <c:pt idx="4">
                  <c:v>-331736.8</c:v>
                </c:pt>
                <c:pt idx="5">
                  <c:v>-324538.59999999998</c:v>
                </c:pt>
                <c:pt idx="6">
                  <c:v>-318927.7</c:v>
                </c:pt>
                <c:pt idx="7">
                  <c:v>-248331.6</c:v>
                </c:pt>
                <c:pt idx="8">
                  <c:v>-256077.2</c:v>
                </c:pt>
                <c:pt idx="9">
                  <c:v>-240983.7</c:v>
                </c:pt>
                <c:pt idx="10">
                  <c:v>-240779.2</c:v>
                </c:pt>
                <c:pt idx="11">
                  <c:v>-240885.8</c:v>
                </c:pt>
                <c:pt idx="12">
                  <c:v>-236401.5</c:v>
                </c:pt>
              </c:numCache>
            </c:numRef>
          </c:val>
        </c:ser>
        <c:ser>
          <c:idx val="1"/>
          <c:order val="1"/>
          <c:tx>
            <c:strRef>
              <c:f>'13_21'!$A$26</c:f>
              <c:strCache>
                <c:ptCount val="1"/>
                <c:pt idx="0">
                  <c:v>Denmark</c:v>
                </c:pt>
              </c:strCache>
            </c:strRef>
          </c:tx>
          <c:spPr>
            <a:solidFill>
              <a:srgbClr val="4F9F55"/>
            </a:solidFill>
          </c:spPr>
          <c:invertIfNegative val="0"/>
          <c:cat>
            <c:numRef>
              <c:f>'13_21'!$B$24:$N$24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'13_21'!$B$26:$N$26</c:f>
              <c:numCache>
                <c:formatCode>General</c:formatCode>
                <c:ptCount val="13"/>
                <c:pt idx="0">
                  <c:v>2360.6999999999998</c:v>
                </c:pt>
                <c:pt idx="1">
                  <c:v>1604.2</c:v>
                </c:pt>
                <c:pt idx="2">
                  <c:v>989.4</c:v>
                </c:pt>
                <c:pt idx="3">
                  <c:v>672.9</c:v>
                </c:pt>
                <c:pt idx="4">
                  <c:v>889.3</c:v>
                </c:pt>
                <c:pt idx="5">
                  <c:v>-94.8</c:v>
                </c:pt>
                <c:pt idx="6">
                  <c:v>867.8</c:v>
                </c:pt>
                <c:pt idx="7">
                  <c:v>715.2</c:v>
                </c:pt>
                <c:pt idx="8">
                  <c:v>2502.6999999999998</c:v>
                </c:pt>
                <c:pt idx="9">
                  <c:v>1531</c:v>
                </c:pt>
                <c:pt idx="10">
                  <c:v>1292.4000000000001</c:v>
                </c:pt>
                <c:pt idx="11">
                  <c:v>198.5</c:v>
                </c:pt>
                <c:pt idx="12">
                  <c:v>-381</c:v>
                </c:pt>
              </c:numCache>
            </c:numRef>
          </c:val>
        </c:ser>
        <c:ser>
          <c:idx val="2"/>
          <c:order val="2"/>
          <c:tx>
            <c:strRef>
              <c:f>'13_21'!$A$27</c:f>
              <c:strCache>
                <c:ptCount val="1"/>
                <c:pt idx="0">
                  <c:v>Croatia</c:v>
                </c:pt>
              </c:strCache>
            </c:strRef>
          </c:tx>
          <c:spPr>
            <a:solidFill>
              <a:srgbClr val="63B169"/>
            </a:solidFill>
          </c:spPr>
          <c:invertIfNegative val="0"/>
          <c:cat>
            <c:numRef>
              <c:f>'13_21'!$B$24:$N$24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'13_21'!$B$27:$N$27</c:f>
              <c:numCache>
                <c:formatCode>General</c:formatCode>
                <c:ptCount val="13"/>
                <c:pt idx="0">
                  <c:v>-6906.8</c:v>
                </c:pt>
                <c:pt idx="1">
                  <c:v>-5627.2</c:v>
                </c:pt>
                <c:pt idx="2">
                  <c:v>-5185.8999999999996</c:v>
                </c:pt>
                <c:pt idx="3">
                  <c:v>-6150.5</c:v>
                </c:pt>
                <c:pt idx="4">
                  <c:v>-6002.7</c:v>
                </c:pt>
                <c:pt idx="5">
                  <c:v>-5691.9</c:v>
                </c:pt>
                <c:pt idx="6">
                  <c:v>-5698.2</c:v>
                </c:pt>
                <c:pt idx="7">
                  <c:v>-4883.7</c:v>
                </c:pt>
                <c:pt idx="8">
                  <c:v>-5492.8</c:v>
                </c:pt>
                <c:pt idx="9">
                  <c:v>-5725.9</c:v>
                </c:pt>
                <c:pt idx="10">
                  <c:v>-5658.6</c:v>
                </c:pt>
                <c:pt idx="11">
                  <c:v>-5763.7</c:v>
                </c:pt>
                <c:pt idx="12">
                  <c:v>-4867.2</c:v>
                </c:pt>
              </c:numCache>
            </c:numRef>
          </c:val>
        </c:ser>
        <c:dLbls>
          <c:showLegendKey val="0"/>
          <c:showVal val="0"/>
          <c:showCatName val="0"/>
          <c:showSerName val="0"/>
          <c:showPercent val="0"/>
          <c:showBubbleSize val="0"/>
        </c:dLbls>
        <c:gapWidth val="150"/>
        <c:axId val="222286976"/>
        <c:axId val="222288512"/>
      </c:barChart>
      <c:catAx>
        <c:axId val="222286976"/>
        <c:scaling>
          <c:orientation val="minMax"/>
        </c:scaling>
        <c:delete val="0"/>
        <c:axPos val="b"/>
        <c:numFmt formatCode="General" sourceLinked="1"/>
        <c:majorTickMark val="out"/>
        <c:minorTickMark val="none"/>
        <c:tickLblPos val="nextTo"/>
        <c:crossAx val="222288512"/>
        <c:crosses val="autoZero"/>
        <c:auto val="1"/>
        <c:lblAlgn val="ctr"/>
        <c:lblOffset val="100"/>
        <c:noMultiLvlLbl val="0"/>
      </c:catAx>
      <c:valAx>
        <c:axId val="22228851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22286976"/>
        <c:crosses val="autoZero"/>
        <c:crossBetween val="between"/>
      </c:valAx>
    </c:plotArea>
    <c:legend>
      <c:legendPos val="b"/>
      <c:layout/>
      <c:overlay val="0"/>
    </c:legend>
    <c:plotVisOnly val="1"/>
    <c:dispBlanksAs val="gap"/>
    <c:showDLblsOverMax val="0"/>
  </c:chart>
  <c:spPr>
    <a:ln>
      <a:solidFill>
        <a:srgbClr val="3F7E44"/>
      </a:solidFill>
      <a:prstDash val="solid"/>
    </a:ln>
  </c:sp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Net greenhouse gas emissions of the Land use, Land use change and Forestry (LULUCF) sector, 2010-2022 (Tonnes per capita)</a:t>
            </a:r>
            <a:endParaRPr lang="en-US" sz="1200" b="0"/>
          </a:p>
          <a:p>
            <a:pPr>
              <a:defRPr sz="1400">
                <a:latin typeface="Calibri"/>
                <a:ea typeface="Calibri"/>
                <a:cs typeface="Calibri"/>
              </a:defRPr>
            </a:pPr>
            <a:r>
              <a:rPr lang="en-US" sz="1200" b="0"/>
              <a:t>SDG ind 13_21: freq=Annual</a:t>
            </a:r>
          </a:p>
          <a:p>
            <a:pPr>
              <a:defRPr sz="1400">
                <a:latin typeface="Calibri"/>
                <a:ea typeface="Calibri"/>
                <a:cs typeface="Calibri"/>
              </a:defRPr>
            </a:pPr>
            <a:r>
              <a:rPr lang="en-US" sz="1200" b="0"/>
              <a:t>airpol=Greenhouse gases (CO2, N2O in CO2 equivalent, CH4 in CO2 equivalent, HFC in CO2 equivalent, PFC ...</a:t>
            </a:r>
          </a:p>
        </c:rich>
      </c:tx>
      <c:layout/>
      <c:overlay val="0"/>
    </c:title>
    <c:autoTitleDeleted val="0"/>
    <c:plotArea>
      <c:layout/>
      <c:barChart>
        <c:barDir val="col"/>
        <c:grouping val="clustered"/>
        <c:varyColors val="0"/>
        <c:ser>
          <c:idx val="0"/>
          <c:order val="0"/>
          <c:tx>
            <c:strRef>
              <c:f>'13_21'!$A$37</c:f>
              <c:strCache>
                <c:ptCount val="1"/>
                <c:pt idx="0">
                  <c:v>European Union - 27 countries (from 2020)</c:v>
                </c:pt>
              </c:strCache>
            </c:strRef>
          </c:tx>
          <c:spPr>
            <a:solidFill>
              <a:srgbClr val="3F7E44"/>
            </a:solidFill>
          </c:spPr>
          <c:invertIfNegative val="0"/>
          <c:cat>
            <c:numRef>
              <c:f>'13_21'!$B$36:$N$36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'13_21'!$B$37:$N$37</c:f>
              <c:numCache>
                <c:formatCode>General</c:formatCode>
                <c:ptCount val="13"/>
                <c:pt idx="0">
                  <c:v>-0.8</c:v>
                </c:pt>
                <c:pt idx="1">
                  <c:v>-0.8</c:v>
                </c:pt>
                <c:pt idx="2">
                  <c:v>-0.8</c:v>
                </c:pt>
                <c:pt idx="3">
                  <c:v>-0.8</c:v>
                </c:pt>
                <c:pt idx="4">
                  <c:v>-0.7</c:v>
                </c:pt>
                <c:pt idx="5">
                  <c:v>-0.7</c:v>
                </c:pt>
                <c:pt idx="6">
                  <c:v>-0.7</c:v>
                </c:pt>
                <c:pt idx="7">
                  <c:v>-0.6</c:v>
                </c:pt>
                <c:pt idx="8">
                  <c:v>-0.6</c:v>
                </c:pt>
                <c:pt idx="9">
                  <c:v>-0.5</c:v>
                </c:pt>
                <c:pt idx="10">
                  <c:v>-0.5</c:v>
                </c:pt>
                <c:pt idx="11">
                  <c:v>-0.5</c:v>
                </c:pt>
                <c:pt idx="12">
                  <c:v>-0.5</c:v>
                </c:pt>
              </c:numCache>
            </c:numRef>
          </c:val>
        </c:ser>
        <c:ser>
          <c:idx val="1"/>
          <c:order val="1"/>
          <c:tx>
            <c:strRef>
              <c:f>'13_21'!$A$38</c:f>
              <c:strCache>
                <c:ptCount val="1"/>
                <c:pt idx="0">
                  <c:v>Denmark</c:v>
                </c:pt>
              </c:strCache>
            </c:strRef>
          </c:tx>
          <c:spPr>
            <a:solidFill>
              <a:srgbClr val="4F9F55"/>
            </a:solidFill>
          </c:spPr>
          <c:invertIfNegative val="0"/>
          <c:cat>
            <c:numRef>
              <c:f>'13_21'!$B$36:$N$36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'13_21'!$B$38:$N$38</c:f>
              <c:numCache>
                <c:formatCode>General</c:formatCode>
                <c:ptCount val="13"/>
                <c:pt idx="0">
                  <c:v>0.4</c:v>
                </c:pt>
                <c:pt idx="1">
                  <c:v>0.3</c:v>
                </c:pt>
                <c:pt idx="2">
                  <c:v>0.2</c:v>
                </c:pt>
                <c:pt idx="3">
                  <c:v>0.1</c:v>
                </c:pt>
                <c:pt idx="4">
                  <c:v>0.2</c:v>
                </c:pt>
                <c:pt idx="5">
                  <c:v>0</c:v>
                </c:pt>
                <c:pt idx="6">
                  <c:v>0.2</c:v>
                </c:pt>
                <c:pt idx="7">
                  <c:v>0.1</c:v>
                </c:pt>
                <c:pt idx="8">
                  <c:v>0.4</c:v>
                </c:pt>
                <c:pt idx="9">
                  <c:v>0.3</c:v>
                </c:pt>
                <c:pt idx="10">
                  <c:v>0.2</c:v>
                </c:pt>
                <c:pt idx="11">
                  <c:v>0</c:v>
                </c:pt>
                <c:pt idx="12">
                  <c:v>-0.1</c:v>
                </c:pt>
              </c:numCache>
            </c:numRef>
          </c:val>
        </c:ser>
        <c:ser>
          <c:idx val="2"/>
          <c:order val="2"/>
          <c:tx>
            <c:strRef>
              <c:f>'13_21'!$A$39</c:f>
              <c:strCache>
                <c:ptCount val="1"/>
                <c:pt idx="0">
                  <c:v>Croatia</c:v>
                </c:pt>
              </c:strCache>
            </c:strRef>
          </c:tx>
          <c:spPr>
            <a:solidFill>
              <a:srgbClr val="63B169"/>
            </a:solidFill>
          </c:spPr>
          <c:invertIfNegative val="0"/>
          <c:cat>
            <c:numRef>
              <c:f>'13_21'!$B$36:$N$36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'13_21'!$B$39:$N$39</c:f>
              <c:numCache>
                <c:formatCode>General</c:formatCode>
                <c:ptCount val="13"/>
                <c:pt idx="0">
                  <c:v>-1.6</c:v>
                </c:pt>
                <c:pt idx="1">
                  <c:v>-1.3</c:v>
                </c:pt>
                <c:pt idx="2">
                  <c:v>-1.2</c:v>
                </c:pt>
                <c:pt idx="3">
                  <c:v>-1.5</c:v>
                </c:pt>
                <c:pt idx="4">
                  <c:v>-1.4</c:v>
                </c:pt>
                <c:pt idx="5">
                  <c:v>-1.4</c:v>
                </c:pt>
                <c:pt idx="6">
                  <c:v>-1.4</c:v>
                </c:pt>
                <c:pt idx="7">
                  <c:v>-1.2</c:v>
                </c:pt>
                <c:pt idx="8">
                  <c:v>-1.4</c:v>
                </c:pt>
                <c:pt idx="9">
                  <c:v>-1.4</c:v>
                </c:pt>
                <c:pt idx="10">
                  <c:v>-1.4</c:v>
                </c:pt>
                <c:pt idx="11">
                  <c:v>-1.5</c:v>
                </c:pt>
                <c:pt idx="12">
                  <c:v>-1.3</c:v>
                </c:pt>
              </c:numCache>
            </c:numRef>
          </c:val>
        </c:ser>
        <c:dLbls>
          <c:showLegendKey val="0"/>
          <c:showVal val="0"/>
          <c:showCatName val="0"/>
          <c:showSerName val="0"/>
          <c:showPercent val="0"/>
          <c:showBubbleSize val="0"/>
        </c:dLbls>
        <c:gapWidth val="150"/>
        <c:axId val="199389568"/>
        <c:axId val="199406720"/>
      </c:barChart>
      <c:catAx>
        <c:axId val="199389568"/>
        <c:scaling>
          <c:orientation val="minMax"/>
        </c:scaling>
        <c:delete val="0"/>
        <c:axPos val="b"/>
        <c:numFmt formatCode="General" sourceLinked="1"/>
        <c:majorTickMark val="out"/>
        <c:minorTickMark val="none"/>
        <c:tickLblPos val="nextTo"/>
        <c:crossAx val="199406720"/>
        <c:crosses val="autoZero"/>
        <c:auto val="1"/>
        <c:lblAlgn val="ctr"/>
        <c:lblOffset val="100"/>
        <c:noMultiLvlLbl val="0"/>
      </c:catAx>
      <c:valAx>
        <c:axId val="19940672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99389568"/>
        <c:crosses val="autoZero"/>
        <c:crossBetween val="between"/>
      </c:valAx>
    </c:plotArea>
    <c:legend>
      <c:legendPos val="b"/>
      <c:layout/>
      <c:overlay val="0"/>
    </c:legend>
    <c:plotVisOnly val="1"/>
    <c:dispBlanksAs val="gap"/>
    <c:showDLblsOverMax val="0"/>
  </c:chart>
  <c:spPr>
    <a:ln>
      <a:solidFill>
        <a:srgbClr val="3F7E44"/>
      </a:solidFill>
      <a:prstDash val="solid"/>
    </a:ln>
  </c:sp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Net greenhouse gas emissions of the Land use, Land use change and Forestry (LULUCF) sector, 2010-2022 (Tonnes per square kilometre)</a:t>
            </a:r>
            <a:endParaRPr sz="1200" b="0"/>
          </a:p>
          <a:p>
            <a:pPr>
              <a:defRPr sz="1400">
                <a:latin typeface="Calibri"/>
                <a:ea typeface="Calibri"/>
                <a:cs typeface="Calibri"/>
              </a:defRPr>
            </a:pPr>
            <a:r>
              <a:rPr sz="1200" b="0"/>
              <a:t>SDG ind 13_21: freq=Annual</a:t>
            </a:r>
          </a:p>
          <a:p>
            <a:pPr>
              <a:defRPr sz="1400">
                <a:latin typeface="Calibri"/>
                <a:ea typeface="Calibri"/>
                <a:cs typeface="Calibri"/>
              </a:defRPr>
            </a:pPr>
            <a:r>
              <a:rPr sz="1200" b="0"/>
              <a:t>airpol=Greenhouse gases (CO2, N2O in CO2 equivalent, CH4 in CO2 equivalent, HFC in CO2 equiva...</a:t>
            </a:r>
          </a:p>
        </c:rich>
      </c:tx>
      <c:overlay val="0"/>
    </c:title>
    <c:autoTitleDeleted val="0"/>
    <c:plotArea>
      <c:layout/>
      <c:barChart>
        <c:barDir val="col"/>
        <c:grouping val="clustered"/>
        <c:varyColors val="0"/>
        <c:ser>
          <c:idx val="0"/>
          <c:order val="0"/>
          <c:tx>
            <c:strRef>
              <c:f>'13_21'!$A$49</c:f>
              <c:strCache>
                <c:ptCount val="1"/>
                <c:pt idx="0">
                  <c:v>European Union - 27 countries (from 2020)</c:v>
                </c:pt>
              </c:strCache>
            </c:strRef>
          </c:tx>
          <c:spPr>
            <a:solidFill>
              <a:srgbClr val="3F7E44"/>
            </a:solidFill>
          </c:spPr>
          <c:invertIfNegative val="0"/>
          <c:cat>
            <c:numRef>
              <c:f>'13_21'!$B$48:$N$48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'13_21'!$B$49:$N$49</c:f>
              <c:numCache>
                <c:formatCode>General</c:formatCode>
                <c:ptCount val="13"/>
                <c:pt idx="0">
                  <c:v>-83.1</c:v>
                </c:pt>
                <c:pt idx="1">
                  <c:v>-81.599999999999994</c:v>
                </c:pt>
                <c:pt idx="2">
                  <c:v>-80.3</c:v>
                </c:pt>
                <c:pt idx="3">
                  <c:v>-82.3</c:v>
                </c:pt>
                <c:pt idx="4">
                  <c:v>-78.5</c:v>
                </c:pt>
                <c:pt idx="5">
                  <c:v>-76.8</c:v>
                </c:pt>
                <c:pt idx="6">
                  <c:v>-75.5</c:v>
                </c:pt>
                <c:pt idx="7">
                  <c:v>-58.8</c:v>
                </c:pt>
                <c:pt idx="8">
                  <c:v>-60.6</c:v>
                </c:pt>
                <c:pt idx="9">
                  <c:v>-57</c:v>
                </c:pt>
                <c:pt idx="10">
                  <c:v>-57</c:v>
                </c:pt>
                <c:pt idx="11">
                  <c:v>-57</c:v>
                </c:pt>
                <c:pt idx="12">
                  <c:v>-56</c:v>
                </c:pt>
              </c:numCache>
            </c:numRef>
          </c:val>
        </c:ser>
        <c:ser>
          <c:idx val="1"/>
          <c:order val="1"/>
          <c:tx>
            <c:strRef>
              <c:f>'13_21'!$A$50</c:f>
              <c:strCache>
                <c:ptCount val="1"/>
                <c:pt idx="0">
                  <c:v>Denmark</c:v>
                </c:pt>
              </c:strCache>
            </c:strRef>
          </c:tx>
          <c:spPr>
            <a:solidFill>
              <a:srgbClr val="4F9F55"/>
            </a:solidFill>
          </c:spPr>
          <c:invertIfNegative val="0"/>
          <c:cat>
            <c:numRef>
              <c:f>'13_21'!$B$48:$N$48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'13_21'!$B$50:$N$50</c:f>
              <c:numCache>
                <c:formatCode>General</c:formatCode>
                <c:ptCount val="13"/>
                <c:pt idx="0">
                  <c:v>55</c:v>
                </c:pt>
                <c:pt idx="1">
                  <c:v>37.4</c:v>
                </c:pt>
                <c:pt idx="2">
                  <c:v>23</c:v>
                </c:pt>
                <c:pt idx="3">
                  <c:v>15.7</c:v>
                </c:pt>
                <c:pt idx="4">
                  <c:v>20.7</c:v>
                </c:pt>
                <c:pt idx="5">
                  <c:v>-2.2000000000000002</c:v>
                </c:pt>
                <c:pt idx="6">
                  <c:v>20.2</c:v>
                </c:pt>
                <c:pt idx="7">
                  <c:v>16.7</c:v>
                </c:pt>
                <c:pt idx="8">
                  <c:v>58.3</c:v>
                </c:pt>
                <c:pt idx="9">
                  <c:v>35.700000000000003</c:v>
                </c:pt>
                <c:pt idx="10">
                  <c:v>30.1</c:v>
                </c:pt>
                <c:pt idx="11">
                  <c:v>4.5999999999999996</c:v>
                </c:pt>
                <c:pt idx="12">
                  <c:v>-8.9</c:v>
                </c:pt>
              </c:numCache>
            </c:numRef>
          </c:val>
        </c:ser>
        <c:ser>
          <c:idx val="2"/>
          <c:order val="2"/>
          <c:tx>
            <c:strRef>
              <c:f>'13_21'!$A$51</c:f>
              <c:strCache>
                <c:ptCount val="1"/>
                <c:pt idx="0">
                  <c:v>Croatia</c:v>
                </c:pt>
              </c:strCache>
            </c:strRef>
          </c:tx>
          <c:spPr>
            <a:solidFill>
              <a:srgbClr val="63B169"/>
            </a:solidFill>
          </c:spPr>
          <c:invertIfNegative val="0"/>
          <c:cat>
            <c:numRef>
              <c:f>'13_21'!$B$48:$N$48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'13_21'!$B$51:$N$51</c:f>
              <c:numCache>
                <c:formatCode>General</c:formatCode>
                <c:ptCount val="13"/>
                <c:pt idx="0">
                  <c:v>-122</c:v>
                </c:pt>
                <c:pt idx="1">
                  <c:v>-99.4</c:v>
                </c:pt>
                <c:pt idx="2">
                  <c:v>-91.6</c:v>
                </c:pt>
                <c:pt idx="3">
                  <c:v>-108.7</c:v>
                </c:pt>
                <c:pt idx="4">
                  <c:v>-106.1</c:v>
                </c:pt>
                <c:pt idx="5">
                  <c:v>-100.6</c:v>
                </c:pt>
                <c:pt idx="6">
                  <c:v>-100.7</c:v>
                </c:pt>
                <c:pt idx="7">
                  <c:v>-86.3</c:v>
                </c:pt>
                <c:pt idx="8">
                  <c:v>-97.1</c:v>
                </c:pt>
                <c:pt idx="9">
                  <c:v>-101.2</c:v>
                </c:pt>
                <c:pt idx="10">
                  <c:v>-100</c:v>
                </c:pt>
                <c:pt idx="11">
                  <c:v>-101.8</c:v>
                </c:pt>
                <c:pt idx="12">
                  <c:v>-86</c:v>
                </c:pt>
              </c:numCache>
            </c:numRef>
          </c:val>
        </c:ser>
        <c:dLbls>
          <c:showLegendKey val="0"/>
          <c:showVal val="0"/>
          <c:showCatName val="0"/>
          <c:showSerName val="0"/>
          <c:showPercent val="0"/>
          <c:showBubbleSize val="0"/>
        </c:dLbls>
        <c:gapWidth val="150"/>
        <c:axId val="220408448"/>
        <c:axId val="220412544"/>
      </c:barChart>
      <c:catAx>
        <c:axId val="220408448"/>
        <c:scaling>
          <c:orientation val="minMax"/>
        </c:scaling>
        <c:delete val="0"/>
        <c:axPos val="b"/>
        <c:numFmt formatCode="General" sourceLinked="1"/>
        <c:majorTickMark val="out"/>
        <c:minorTickMark val="none"/>
        <c:tickLblPos val="nextTo"/>
        <c:crossAx val="220412544"/>
        <c:crosses val="autoZero"/>
        <c:auto val="1"/>
        <c:lblAlgn val="ctr"/>
        <c:lblOffset val="100"/>
        <c:noMultiLvlLbl val="0"/>
      </c:catAx>
      <c:valAx>
        <c:axId val="22041254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20408448"/>
        <c:crosses val="autoZero"/>
        <c:crossBetween val="between"/>
      </c:valAx>
    </c:plotArea>
    <c:legend>
      <c:legendPos val="b"/>
      <c:overlay val="0"/>
    </c:legend>
    <c:plotVisOnly val="1"/>
    <c:dispBlanksAs val="gap"/>
    <c:showDLblsOverMax val="0"/>
  </c:chart>
  <c:spPr>
    <a:ln>
      <a:solidFill>
        <a:srgbClr val="3F7E44"/>
      </a:solidFill>
      <a:prstDash val="solid"/>
    </a:ln>
  </c:sp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Average CO2 emissions per km from new passenger cars, 2010-2023 (Grams per kilometre)</a:t>
            </a:r>
            <a:endParaRPr lang="en-US" sz="1200" b="0"/>
          </a:p>
          <a:p>
            <a:pPr>
              <a:defRPr sz="1400">
                <a:latin typeface="Calibri"/>
                <a:ea typeface="Calibri"/>
                <a:cs typeface="Calibri"/>
              </a:defRPr>
            </a:pPr>
            <a:r>
              <a:rPr lang="en-US" sz="1200" b="0"/>
              <a:t>SDG ind 13_31: freq=Annual</a:t>
            </a:r>
          </a:p>
        </c:rich>
      </c:tx>
      <c:layout/>
      <c:overlay val="0"/>
    </c:title>
    <c:autoTitleDeleted val="0"/>
    <c:plotArea>
      <c:layout/>
      <c:barChart>
        <c:barDir val="col"/>
        <c:grouping val="clustered"/>
        <c:varyColors val="0"/>
        <c:ser>
          <c:idx val="0"/>
          <c:order val="0"/>
          <c:tx>
            <c:strRef>
              <c:f>'13_31'!$A$23</c:f>
              <c:strCache>
                <c:ptCount val="1"/>
                <c:pt idx="0">
                  <c:v>European Union - 27 countries (from 2020)</c:v>
                </c:pt>
              </c:strCache>
            </c:strRef>
          </c:tx>
          <c:spPr>
            <a:solidFill>
              <a:srgbClr val="3F7E44"/>
            </a:solidFill>
          </c:spPr>
          <c:invertIfNegative val="0"/>
          <c:cat>
            <c:numRef>
              <c:f>'13_31'!$B$22:$O$22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'13_31'!$B$23:$O$23</c:f>
              <c:numCache>
                <c:formatCode>General</c:formatCode>
                <c:ptCount val="14"/>
                <c:pt idx="0">
                  <c:v>139.6</c:v>
                </c:pt>
                <c:pt idx="1">
                  <c:v>135.30000000000001</c:v>
                </c:pt>
                <c:pt idx="2">
                  <c:v>132</c:v>
                </c:pt>
                <c:pt idx="3">
                  <c:v>126.4</c:v>
                </c:pt>
                <c:pt idx="4">
                  <c:v>123.1</c:v>
                </c:pt>
                <c:pt idx="5">
                  <c:v>119.1</c:v>
                </c:pt>
                <c:pt idx="6">
                  <c:v>117.6</c:v>
                </c:pt>
                <c:pt idx="7">
                  <c:v>143</c:v>
                </c:pt>
                <c:pt idx="8">
                  <c:v>145.6</c:v>
                </c:pt>
                <c:pt idx="9">
                  <c:v>148</c:v>
                </c:pt>
                <c:pt idx="10">
                  <c:v>130.80000000000001</c:v>
                </c:pt>
                <c:pt idx="11">
                  <c:v>115.7</c:v>
                </c:pt>
                <c:pt idx="12">
                  <c:v>109.8</c:v>
                </c:pt>
                <c:pt idx="13">
                  <c:v>107.6</c:v>
                </c:pt>
              </c:numCache>
            </c:numRef>
          </c:val>
        </c:ser>
        <c:ser>
          <c:idx val="1"/>
          <c:order val="1"/>
          <c:tx>
            <c:strRef>
              <c:f>'13_31'!$A$24</c:f>
              <c:strCache>
                <c:ptCount val="1"/>
                <c:pt idx="0">
                  <c:v>Denmark</c:v>
                </c:pt>
              </c:strCache>
            </c:strRef>
          </c:tx>
          <c:spPr>
            <a:solidFill>
              <a:srgbClr val="4F9F55"/>
            </a:solidFill>
          </c:spPr>
          <c:invertIfNegative val="0"/>
          <c:cat>
            <c:numRef>
              <c:f>'13_31'!$B$22:$O$22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'13_31'!$B$24:$O$24</c:f>
              <c:numCache>
                <c:formatCode>General</c:formatCode>
                <c:ptCount val="14"/>
                <c:pt idx="0">
                  <c:v>126.2</c:v>
                </c:pt>
                <c:pt idx="1">
                  <c:v>125</c:v>
                </c:pt>
                <c:pt idx="2">
                  <c:v>117</c:v>
                </c:pt>
                <c:pt idx="3">
                  <c:v>112.7</c:v>
                </c:pt>
                <c:pt idx="4">
                  <c:v>110.2</c:v>
                </c:pt>
                <c:pt idx="5">
                  <c:v>106.2</c:v>
                </c:pt>
                <c:pt idx="6">
                  <c:v>106</c:v>
                </c:pt>
                <c:pt idx="7">
                  <c:v>129.80000000000001</c:v>
                </c:pt>
                <c:pt idx="8">
                  <c:v>132.80000000000001</c:v>
                </c:pt>
                <c:pt idx="9">
                  <c:v>135.6</c:v>
                </c:pt>
                <c:pt idx="10">
                  <c:v>116.4</c:v>
                </c:pt>
                <c:pt idx="11">
                  <c:v>92.3</c:v>
                </c:pt>
                <c:pt idx="12">
                  <c:v>86.3</c:v>
                </c:pt>
                <c:pt idx="13">
                  <c:v>72.8</c:v>
                </c:pt>
              </c:numCache>
            </c:numRef>
          </c:val>
        </c:ser>
        <c:ser>
          <c:idx val="2"/>
          <c:order val="2"/>
          <c:tx>
            <c:strRef>
              <c:f>'13_31'!$A$25</c:f>
              <c:strCache>
                <c:ptCount val="1"/>
                <c:pt idx="0">
                  <c:v>Croatia</c:v>
                </c:pt>
              </c:strCache>
            </c:strRef>
          </c:tx>
          <c:spPr>
            <a:solidFill>
              <a:srgbClr val="63B169"/>
            </a:solidFill>
          </c:spPr>
          <c:invertIfNegative val="0"/>
          <c:cat>
            <c:numRef>
              <c:f>'13_31'!$B$22:$O$22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'13_31'!$B$25:$O$25</c:f>
              <c:numCache>
                <c:formatCode>General</c:formatCode>
                <c:ptCount val="14"/>
                <c:pt idx="0">
                  <c:v>0</c:v>
                </c:pt>
                <c:pt idx="1">
                  <c:v>0</c:v>
                </c:pt>
                <c:pt idx="2">
                  <c:v>0</c:v>
                </c:pt>
                <c:pt idx="3">
                  <c:v>127.1</c:v>
                </c:pt>
                <c:pt idx="4">
                  <c:v>115.8</c:v>
                </c:pt>
                <c:pt idx="5">
                  <c:v>112.8</c:v>
                </c:pt>
                <c:pt idx="6">
                  <c:v>111.5</c:v>
                </c:pt>
                <c:pt idx="7">
                  <c:v>137.1</c:v>
                </c:pt>
                <c:pt idx="8">
                  <c:v>139.69999999999999</c:v>
                </c:pt>
                <c:pt idx="9">
                  <c:v>144.69999999999999</c:v>
                </c:pt>
                <c:pt idx="10">
                  <c:v>135.19999999999999</c:v>
                </c:pt>
                <c:pt idx="11">
                  <c:v>127.9</c:v>
                </c:pt>
                <c:pt idx="12">
                  <c:v>127.3</c:v>
                </c:pt>
                <c:pt idx="13">
                  <c:v>127.1</c:v>
                </c:pt>
              </c:numCache>
            </c:numRef>
          </c:val>
        </c:ser>
        <c:dLbls>
          <c:showLegendKey val="0"/>
          <c:showVal val="0"/>
          <c:showCatName val="0"/>
          <c:showSerName val="0"/>
          <c:showPercent val="0"/>
          <c:showBubbleSize val="0"/>
        </c:dLbls>
        <c:gapWidth val="150"/>
        <c:axId val="222905472"/>
        <c:axId val="222907008"/>
      </c:barChart>
      <c:catAx>
        <c:axId val="222905472"/>
        <c:scaling>
          <c:orientation val="minMax"/>
        </c:scaling>
        <c:delete val="0"/>
        <c:axPos val="b"/>
        <c:numFmt formatCode="General" sourceLinked="1"/>
        <c:majorTickMark val="out"/>
        <c:minorTickMark val="none"/>
        <c:tickLblPos val="nextTo"/>
        <c:crossAx val="222907008"/>
        <c:crosses val="autoZero"/>
        <c:auto val="1"/>
        <c:lblAlgn val="ctr"/>
        <c:lblOffset val="100"/>
        <c:noMultiLvlLbl val="0"/>
      </c:catAx>
      <c:valAx>
        <c:axId val="22290700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22905472"/>
        <c:crosses val="autoZero"/>
        <c:crossBetween val="between"/>
      </c:valAx>
    </c:plotArea>
    <c:legend>
      <c:legendPos val="b"/>
      <c:layout/>
      <c:overlay val="0"/>
    </c:legend>
    <c:plotVisOnly val="1"/>
    <c:dispBlanksAs val="gap"/>
    <c:showDLblsOverMax val="0"/>
  </c:chart>
  <c:spPr>
    <a:ln>
      <a:solidFill>
        <a:srgbClr val="3F7E44"/>
      </a:solidFill>
      <a:prstDash val="solid"/>
    </a:ln>
  </c:sp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Climate related economic losses – values at constant 2022 prices, 2010-2023 (Current prices, million euro)</a:t>
            </a:r>
            <a:endParaRPr lang="en-US" sz="1200" b="0"/>
          </a:p>
          <a:p>
            <a:pPr>
              <a:defRPr sz="1400">
                <a:latin typeface="Calibri"/>
                <a:ea typeface="Calibri"/>
                <a:cs typeface="Calibri"/>
              </a:defRPr>
            </a:pPr>
            <a:r>
              <a:rPr lang="en-US" sz="1200" b="0"/>
              <a:t>SDG ind 13_40: freq=Annual, statinfo=Annual value, stk_flow=Losses</a:t>
            </a:r>
          </a:p>
        </c:rich>
      </c:tx>
      <c:layout/>
      <c:overlay val="0"/>
    </c:title>
    <c:autoTitleDeleted val="0"/>
    <c:plotArea>
      <c:layout/>
      <c:barChart>
        <c:barDir val="col"/>
        <c:grouping val="clustered"/>
        <c:varyColors val="0"/>
        <c:ser>
          <c:idx val="0"/>
          <c:order val="0"/>
          <c:tx>
            <c:strRef>
              <c:f>'13_40'!$A$23</c:f>
              <c:strCache>
                <c:ptCount val="1"/>
                <c:pt idx="0">
                  <c:v>European Union - 27 countries (from 2020)</c:v>
                </c:pt>
              </c:strCache>
            </c:strRef>
          </c:tx>
          <c:spPr>
            <a:solidFill>
              <a:srgbClr val="3F7E44"/>
            </a:solidFill>
          </c:spPr>
          <c:invertIfNegative val="0"/>
          <c:cat>
            <c:numRef>
              <c:f>'13_40'!$B$22:$O$22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'13_40'!$B$23:$O$23</c:f>
              <c:numCache>
                <c:formatCode>General</c:formatCode>
                <c:ptCount val="14"/>
                <c:pt idx="0">
                  <c:v>23274</c:v>
                </c:pt>
                <c:pt idx="1">
                  <c:v>7069</c:v>
                </c:pt>
                <c:pt idx="2">
                  <c:v>4425</c:v>
                </c:pt>
                <c:pt idx="3">
                  <c:v>23272</c:v>
                </c:pt>
                <c:pt idx="4">
                  <c:v>13846</c:v>
                </c:pt>
                <c:pt idx="5">
                  <c:v>12496</c:v>
                </c:pt>
                <c:pt idx="6">
                  <c:v>10479</c:v>
                </c:pt>
                <c:pt idx="7">
                  <c:v>31937</c:v>
                </c:pt>
                <c:pt idx="8">
                  <c:v>24142</c:v>
                </c:pt>
                <c:pt idx="9">
                  <c:v>26663</c:v>
                </c:pt>
                <c:pt idx="10">
                  <c:v>15351</c:v>
                </c:pt>
                <c:pt idx="11">
                  <c:v>62981</c:v>
                </c:pt>
                <c:pt idx="12">
                  <c:v>55956</c:v>
                </c:pt>
                <c:pt idx="13">
                  <c:v>43879</c:v>
                </c:pt>
              </c:numCache>
            </c:numRef>
          </c:val>
        </c:ser>
        <c:ser>
          <c:idx val="1"/>
          <c:order val="1"/>
          <c:tx>
            <c:strRef>
              <c:f>'13_40'!$A$24</c:f>
              <c:strCache>
                <c:ptCount val="1"/>
                <c:pt idx="0">
                  <c:v>Denmark</c:v>
                </c:pt>
              </c:strCache>
            </c:strRef>
          </c:tx>
          <c:spPr>
            <a:solidFill>
              <a:srgbClr val="4F9F55"/>
            </a:solidFill>
          </c:spPr>
          <c:invertIfNegative val="0"/>
          <c:cat>
            <c:numRef>
              <c:f>'13_40'!$B$22:$O$22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'13_40'!$B$24:$O$24</c:f>
              <c:numCache>
                <c:formatCode>General</c:formatCode>
                <c:ptCount val="14"/>
                <c:pt idx="0">
                  <c:v>114</c:v>
                </c:pt>
                <c:pt idx="1">
                  <c:v>882</c:v>
                </c:pt>
                <c:pt idx="2">
                  <c:v>0</c:v>
                </c:pt>
                <c:pt idx="3">
                  <c:v>898</c:v>
                </c:pt>
                <c:pt idx="4">
                  <c:v>87</c:v>
                </c:pt>
                <c:pt idx="5">
                  <c:v>0</c:v>
                </c:pt>
                <c:pt idx="6">
                  <c:v>0</c:v>
                </c:pt>
                <c:pt idx="7">
                  <c:v>0</c:v>
                </c:pt>
                <c:pt idx="8">
                  <c:v>87</c:v>
                </c:pt>
                <c:pt idx="9">
                  <c:v>0</c:v>
                </c:pt>
                <c:pt idx="10">
                  <c:v>59</c:v>
                </c:pt>
                <c:pt idx="11">
                  <c:v>0</c:v>
                </c:pt>
                <c:pt idx="12">
                  <c:v>4</c:v>
                </c:pt>
                <c:pt idx="13">
                  <c:v>167</c:v>
                </c:pt>
              </c:numCache>
            </c:numRef>
          </c:val>
        </c:ser>
        <c:ser>
          <c:idx val="2"/>
          <c:order val="2"/>
          <c:tx>
            <c:strRef>
              <c:f>'13_40'!$A$25</c:f>
              <c:strCache>
                <c:ptCount val="1"/>
                <c:pt idx="0">
                  <c:v>Croatia</c:v>
                </c:pt>
              </c:strCache>
            </c:strRef>
          </c:tx>
          <c:spPr>
            <a:solidFill>
              <a:srgbClr val="63B169"/>
            </a:solidFill>
          </c:spPr>
          <c:invertIfNegative val="0"/>
          <c:cat>
            <c:numRef>
              <c:f>'13_40'!$B$22:$O$22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'13_40'!$B$25:$O$25</c:f>
              <c:numCache>
                <c:formatCode>General</c:formatCode>
                <c:ptCount val="14"/>
                <c:pt idx="0">
                  <c:v>575</c:v>
                </c:pt>
                <c:pt idx="1">
                  <c:v>0</c:v>
                </c:pt>
                <c:pt idx="2">
                  <c:v>175</c:v>
                </c:pt>
                <c:pt idx="3">
                  <c:v>0</c:v>
                </c:pt>
                <c:pt idx="4">
                  <c:v>749</c:v>
                </c:pt>
                <c:pt idx="5">
                  <c:v>196</c:v>
                </c:pt>
                <c:pt idx="6">
                  <c:v>0</c:v>
                </c:pt>
                <c:pt idx="7">
                  <c:v>169</c:v>
                </c:pt>
                <c:pt idx="8">
                  <c:v>334</c:v>
                </c:pt>
                <c:pt idx="9">
                  <c:v>0</c:v>
                </c:pt>
                <c:pt idx="10">
                  <c:v>61</c:v>
                </c:pt>
                <c:pt idx="11">
                  <c:v>0</c:v>
                </c:pt>
                <c:pt idx="12">
                  <c:v>352</c:v>
                </c:pt>
                <c:pt idx="13">
                  <c:v>151</c:v>
                </c:pt>
              </c:numCache>
            </c:numRef>
          </c:val>
        </c:ser>
        <c:dLbls>
          <c:showLegendKey val="0"/>
          <c:showVal val="0"/>
          <c:showCatName val="0"/>
          <c:showSerName val="0"/>
          <c:showPercent val="0"/>
          <c:showBubbleSize val="0"/>
        </c:dLbls>
        <c:gapWidth val="150"/>
        <c:axId val="223821824"/>
        <c:axId val="223823360"/>
      </c:barChart>
      <c:catAx>
        <c:axId val="223821824"/>
        <c:scaling>
          <c:orientation val="minMax"/>
        </c:scaling>
        <c:delete val="0"/>
        <c:axPos val="b"/>
        <c:numFmt formatCode="General" sourceLinked="1"/>
        <c:majorTickMark val="out"/>
        <c:minorTickMark val="none"/>
        <c:tickLblPos val="nextTo"/>
        <c:crossAx val="223823360"/>
        <c:crosses val="autoZero"/>
        <c:auto val="1"/>
        <c:lblAlgn val="ctr"/>
        <c:lblOffset val="100"/>
        <c:noMultiLvlLbl val="0"/>
      </c:catAx>
      <c:valAx>
        <c:axId val="22382336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23821824"/>
        <c:crosses val="autoZero"/>
        <c:crossBetween val="between"/>
      </c:valAx>
    </c:plotArea>
    <c:legend>
      <c:legendPos val="b"/>
      <c:layout/>
      <c:overlay val="0"/>
    </c:legend>
    <c:plotVisOnly val="1"/>
    <c:dispBlanksAs val="gap"/>
    <c:showDLblsOverMax val="0"/>
  </c:chart>
  <c:spPr>
    <a:ln>
      <a:solidFill>
        <a:srgbClr val="3F7E44"/>
      </a:solidFill>
      <a:prstDash val="solid"/>
    </a:ln>
  </c:sp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Climate related economic losses – values at constant 2022 prices, 2010-2023 (Current prices, euro per capita)</a:t>
            </a:r>
            <a:endParaRPr lang="en-US" sz="1200" b="0"/>
          </a:p>
          <a:p>
            <a:pPr>
              <a:defRPr sz="1400">
                <a:latin typeface="Calibri"/>
                <a:ea typeface="Calibri"/>
                <a:cs typeface="Calibri"/>
              </a:defRPr>
            </a:pPr>
            <a:r>
              <a:rPr lang="en-US" sz="1200" b="0"/>
              <a:t>SDG ind 13_40: freq=Annual, statinfo=Annual value, stk_flow=Losses</a:t>
            </a:r>
          </a:p>
        </c:rich>
      </c:tx>
      <c:layout/>
      <c:overlay val="0"/>
    </c:title>
    <c:autoTitleDeleted val="0"/>
    <c:plotArea>
      <c:layout/>
      <c:barChart>
        <c:barDir val="col"/>
        <c:grouping val="clustered"/>
        <c:varyColors val="0"/>
        <c:ser>
          <c:idx val="0"/>
          <c:order val="0"/>
          <c:tx>
            <c:strRef>
              <c:f>'13_40'!$A$33</c:f>
              <c:strCache>
                <c:ptCount val="1"/>
                <c:pt idx="0">
                  <c:v>European Union - 27 countries (from 2020)</c:v>
                </c:pt>
              </c:strCache>
            </c:strRef>
          </c:tx>
          <c:spPr>
            <a:solidFill>
              <a:srgbClr val="3F7E44"/>
            </a:solidFill>
          </c:spPr>
          <c:invertIfNegative val="0"/>
          <c:cat>
            <c:numRef>
              <c:f>'13_40'!$B$32:$O$32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'13_40'!$B$33:$O$33</c:f>
              <c:numCache>
                <c:formatCode>General</c:formatCode>
                <c:ptCount val="14"/>
                <c:pt idx="0">
                  <c:v>52.71</c:v>
                </c:pt>
                <c:pt idx="1">
                  <c:v>16.03</c:v>
                </c:pt>
                <c:pt idx="2">
                  <c:v>10.02</c:v>
                </c:pt>
                <c:pt idx="3">
                  <c:v>52.66</c:v>
                </c:pt>
                <c:pt idx="4">
                  <c:v>31.28</c:v>
                </c:pt>
                <c:pt idx="5">
                  <c:v>28.18</c:v>
                </c:pt>
                <c:pt idx="6">
                  <c:v>23.58</c:v>
                </c:pt>
                <c:pt idx="7">
                  <c:v>71.77</c:v>
                </c:pt>
                <c:pt idx="8">
                  <c:v>54.13</c:v>
                </c:pt>
                <c:pt idx="9">
                  <c:v>59.71</c:v>
                </c:pt>
                <c:pt idx="10">
                  <c:v>34.380000000000003</c:v>
                </c:pt>
                <c:pt idx="11">
                  <c:v>141.26</c:v>
                </c:pt>
                <c:pt idx="12">
                  <c:v>125.09</c:v>
                </c:pt>
                <c:pt idx="13">
                  <c:v>97.86</c:v>
                </c:pt>
              </c:numCache>
            </c:numRef>
          </c:val>
        </c:ser>
        <c:ser>
          <c:idx val="1"/>
          <c:order val="1"/>
          <c:tx>
            <c:strRef>
              <c:f>'13_40'!$A$34</c:f>
              <c:strCache>
                <c:ptCount val="1"/>
                <c:pt idx="0">
                  <c:v>Denmark</c:v>
                </c:pt>
              </c:strCache>
            </c:strRef>
          </c:tx>
          <c:spPr>
            <a:solidFill>
              <a:srgbClr val="4F9F55"/>
            </a:solidFill>
          </c:spPr>
          <c:invertIfNegative val="0"/>
          <c:cat>
            <c:numRef>
              <c:f>'13_40'!$B$32:$O$32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'13_40'!$B$34:$O$34</c:f>
              <c:numCache>
                <c:formatCode>General</c:formatCode>
                <c:ptCount val="14"/>
                <c:pt idx="0">
                  <c:v>20.55</c:v>
                </c:pt>
                <c:pt idx="1">
                  <c:v>158.33000000000001</c:v>
                </c:pt>
                <c:pt idx="2">
                  <c:v>0</c:v>
                </c:pt>
                <c:pt idx="3">
                  <c:v>159.93</c:v>
                </c:pt>
                <c:pt idx="4">
                  <c:v>15.42</c:v>
                </c:pt>
                <c:pt idx="5">
                  <c:v>0</c:v>
                </c:pt>
                <c:pt idx="6">
                  <c:v>0</c:v>
                </c:pt>
                <c:pt idx="7">
                  <c:v>0</c:v>
                </c:pt>
                <c:pt idx="8">
                  <c:v>15.02</c:v>
                </c:pt>
                <c:pt idx="9">
                  <c:v>0</c:v>
                </c:pt>
                <c:pt idx="10">
                  <c:v>10.119999999999999</c:v>
                </c:pt>
                <c:pt idx="11">
                  <c:v>0</c:v>
                </c:pt>
                <c:pt idx="12">
                  <c:v>0.68</c:v>
                </c:pt>
                <c:pt idx="13">
                  <c:v>28.08</c:v>
                </c:pt>
              </c:numCache>
            </c:numRef>
          </c:val>
        </c:ser>
        <c:ser>
          <c:idx val="2"/>
          <c:order val="2"/>
          <c:tx>
            <c:strRef>
              <c:f>'13_40'!$A$35</c:f>
              <c:strCache>
                <c:ptCount val="1"/>
                <c:pt idx="0">
                  <c:v>Croatia</c:v>
                </c:pt>
              </c:strCache>
            </c:strRef>
          </c:tx>
          <c:spPr>
            <a:solidFill>
              <a:srgbClr val="63B169"/>
            </a:solidFill>
          </c:spPr>
          <c:invertIfNegative val="0"/>
          <c:cat>
            <c:numRef>
              <c:f>'13_40'!$B$32:$O$32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'13_40'!$B$35:$O$35</c:f>
              <c:numCache>
                <c:formatCode>General</c:formatCode>
                <c:ptCount val="14"/>
                <c:pt idx="0">
                  <c:v>133.83000000000001</c:v>
                </c:pt>
                <c:pt idx="1">
                  <c:v>0</c:v>
                </c:pt>
                <c:pt idx="2">
                  <c:v>40.99</c:v>
                </c:pt>
                <c:pt idx="3">
                  <c:v>0</c:v>
                </c:pt>
                <c:pt idx="4">
                  <c:v>178.36</c:v>
                </c:pt>
                <c:pt idx="5">
                  <c:v>47.16</c:v>
                </c:pt>
                <c:pt idx="6">
                  <c:v>0</c:v>
                </c:pt>
                <c:pt idx="7">
                  <c:v>41.76</c:v>
                </c:pt>
                <c:pt idx="8">
                  <c:v>83.68</c:v>
                </c:pt>
                <c:pt idx="9">
                  <c:v>0</c:v>
                </c:pt>
                <c:pt idx="10">
                  <c:v>15.59</c:v>
                </c:pt>
                <c:pt idx="11">
                  <c:v>0</c:v>
                </c:pt>
                <c:pt idx="12">
                  <c:v>91.27</c:v>
                </c:pt>
                <c:pt idx="13">
                  <c:v>39.159999999999997</c:v>
                </c:pt>
              </c:numCache>
            </c:numRef>
          </c:val>
        </c:ser>
        <c:dLbls>
          <c:showLegendKey val="0"/>
          <c:showVal val="0"/>
          <c:showCatName val="0"/>
          <c:showSerName val="0"/>
          <c:showPercent val="0"/>
          <c:showBubbleSize val="0"/>
        </c:dLbls>
        <c:gapWidth val="150"/>
        <c:axId val="224539776"/>
        <c:axId val="224541312"/>
      </c:barChart>
      <c:catAx>
        <c:axId val="224539776"/>
        <c:scaling>
          <c:orientation val="minMax"/>
        </c:scaling>
        <c:delete val="0"/>
        <c:axPos val="b"/>
        <c:numFmt formatCode="General" sourceLinked="1"/>
        <c:majorTickMark val="out"/>
        <c:minorTickMark val="none"/>
        <c:tickLblPos val="nextTo"/>
        <c:crossAx val="224541312"/>
        <c:crosses val="autoZero"/>
        <c:auto val="1"/>
        <c:lblAlgn val="ctr"/>
        <c:lblOffset val="100"/>
        <c:noMultiLvlLbl val="0"/>
      </c:catAx>
      <c:valAx>
        <c:axId val="22454131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24539776"/>
        <c:crosses val="autoZero"/>
        <c:crossBetween val="between"/>
      </c:valAx>
    </c:plotArea>
    <c:legend>
      <c:legendPos val="b"/>
      <c:layout/>
      <c:overlay val="0"/>
    </c:legend>
    <c:plotVisOnly val="1"/>
    <c:dispBlanksAs val="gap"/>
    <c:showDLblsOverMax val="0"/>
  </c:chart>
  <c:spPr>
    <a:ln>
      <a:solidFill>
        <a:srgbClr val="3F7E44"/>
      </a:solidFill>
      <a:prstDash val="solid"/>
    </a:ln>
  </c:sp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Climate related economic losses – values at constant 2022 prices, 2010-2023 (Current prices, million euro)</a:t>
            </a:r>
            <a:endParaRPr sz="1200" b="0"/>
          </a:p>
          <a:p>
            <a:pPr>
              <a:defRPr sz="1400">
                <a:latin typeface="Calibri"/>
                <a:ea typeface="Calibri"/>
                <a:cs typeface="Calibri"/>
              </a:defRPr>
            </a:pPr>
            <a:r>
              <a:rPr sz="1200" b="0"/>
              <a:t>SDG ind 13_40: freq=Annual, statinfo=Thirty-year average, stk_flow=Losses</a:t>
            </a:r>
          </a:p>
        </c:rich>
      </c:tx>
      <c:overlay val="0"/>
    </c:title>
    <c:autoTitleDeleted val="0"/>
    <c:plotArea>
      <c:layout/>
      <c:barChart>
        <c:barDir val="col"/>
        <c:grouping val="clustered"/>
        <c:varyColors val="0"/>
        <c:ser>
          <c:idx val="0"/>
          <c:order val="0"/>
          <c:tx>
            <c:strRef>
              <c:f>'13_40'!$A$43</c:f>
              <c:strCache>
                <c:ptCount val="1"/>
                <c:pt idx="0">
                  <c:v>European Union - 27 countries (from 2020)</c:v>
                </c:pt>
              </c:strCache>
            </c:strRef>
          </c:tx>
          <c:spPr>
            <a:solidFill>
              <a:srgbClr val="3F7E44"/>
            </a:solidFill>
          </c:spPr>
          <c:invertIfNegative val="0"/>
          <c:cat>
            <c:numRef>
              <c:f>'13_40'!$B$42:$O$42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'13_40'!$B$43:$O$43</c:f>
              <c:numCache>
                <c:formatCode>General</c:formatCode>
                <c:ptCount val="14"/>
                <c:pt idx="0">
                  <c:v>13294</c:v>
                </c:pt>
                <c:pt idx="1">
                  <c:v>13313</c:v>
                </c:pt>
                <c:pt idx="2">
                  <c:v>13122</c:v>
                </c:pt>
                <c:pt idx="3">
                  <c:v>13220</c:v>
                </c:pt>
                <c:pt idx="4">
                  <c:v>13395</c:v>
                </c:pt>
                <c:pt idx="5">
                  <c:v>13689</c:v>
                </c:pt>
                <c:pt idx="6">
                  <c:v>13913</c:v>
                </c:pt>
                <c:pt idx="7">
                  <c:v>14418</c:v>
                </c:pt>
                <c:pt idx="8">
                  <c:v>15143</c:v>
                </c:pt>
                <c:pt idx="9">
                  <c:v>15853</c:v>
                </c:pt>
                <c:pt idx="10">
                  <c:v>15262</c:v>
                </c:pt>
                <c:pt idx="11">
                  <c:v>17267</c:v>
                </c:pt>
                <c:pt idx="12">
                  <c:v>18857</c:v>
                </c:pt>
                <c:pt idx="13">
                  <c:v>20107</c:v>
                </c:pt>
              </c:numCache>
            </c:numRef>
          </c:val>
        </c:ser>
        <c:ser>
          <c:idx val="1"/>
          <c:order val="1"/>
          <c:tx>
            <c:strRef>
              <c:f>'13_40'!$A$44</c:f>
              <c:strCache>
                <c:ptCount val="1"/>
                <c:pt idx="0">
                  <c:v>Denmark</c:v>
                </c:pt>
              </c:strCache>
            </c:strRef>
          </c:tx>
          <c:spPr>
            <a:solidFill>
              <a:srgbClr val="4F9F55"/>
            </a:solidFill>
          </c:spPr>
          <c:invertIfNegative val="0"/>
          <c:cat>
            <c:numRef>
              <c:f>'13_40'!$B$42:$O$42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'13_40'!$B$44:$O$44</c:f>
              <c:numCache>
                <c:formatCode>General</c:formatCode>
                <c:ptCount val="14"/>
                <c:pt idx="0">
                  <c:v>219</c:v>
                </c:pt>
                <c:pt idx="1">
                  <c:v>221</c:v>
                </c:pt>
                <c:pt idx="2">
                  <c:v>221</c:v>
                </c:pt>
                <c:pt idx="3">
                  <c:v>251</c:v>
                </c:pt>
                <c:pt idx="4">
                  <c:v>254</c:v>
                </c:pt>
                <c:pt idx="5">
                  <c:v>254</c:v>
                </c:pt>
                <c:pt idx="6">
                  <c:v>254</c:v>
                </c:pt>
                <c:pt idx="7">
                  <c:v>254</c:v>
                </c:pt>
                <c:pt idx="8">
                  <c:v>257</c:v>
                </c:pt>
                <c:pt idx="9">
                  <c:v>257</c:v>
                </c:pt>
                <c:pt idx="10">
                  <c:v>249</c:v>
                </c:pt>
                <c:pt idx="11">
                  <c:v>249</c:v>
                </c:pt>
                <c:pt idx="12">
                  <c:v>213</c:v>
                </c:pt>
                <c:pt idx="13">
                  <c:v>219</c:v>
                </c:pt>
              </c:numCache>
            </c:numRef>
          </c:val>
        </c:ser>
        <c:ser>
          <c:idx val="2"/>
          <c:order val="2"/>
          <c:tx>
            <c:strRef>
              <c:f>'13_40'!$A$45</c:f>
              <c:strCache>
                <c:ptCount val="1"/>
                <c:pt idx="0">
                  <c:v>Croatia</c:v>
                </c:pt>
              </c:strCache>
            </c:strRef>
          </c:tx>
          <c:spPr>
            <a:solidFill>
              <a:srgbClr val="63B169"/>
            </a:solidFill>
          </c:spPr>
          <c:invertIfNegative val="0"/>
          <c:cat>
            <c:numRef>
              <c:f>'13_40'!$B$42:$O$42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'13_40'!$B$45:$O$45</c:f>
              <c:numCache>
                <c:formatCode>General</c:formatCode>
                <c:ptCount val="14"/>
                <c:pt idx="0">
                  <c:v>66</c:v>
                </c:pt>
                <c:pt idx="1">
                  <c:v>66</c:v>
                </c:pt>
                <c:pt idx="2">
                  <c:v>71</c:v>
                </c:pt>
                <c:pt idx="3">
                  <c:v>71</c:v>
                </c:pt>
                <c:pt idx="4">
                  <c:v>96</c:v>
                </c:pt>
                <c:pt idx="5">
                  <c:v>103</c:v>
                </c:pt>
                <c:pt idx="6">
                  <c:v>103</c:v>
                </c:pt>
                <c:pt idx="7">
                  <c:v>109</c:v>
                </c:pt>
                <c:pt idx="8">
                  <c:v>120</c:v>
                </c:pt>
                <c:pt idx="9">
                  <c:v>120</c:v>
                </c:pt>
                <c:pt idx="10">
                  <c:v>122</c:v>
                </c:pt>
                <c:pt idx="11">
                  <c:v>122</c:v>
                </c:pt>
                <c:pt idx="12">
                  <c:v>133</c:v>
                </c:pt>
                <c:pt idx="13">
                  <c:v>138</c:v>
                </c:pt>
              </c:numCache>
            </c:numRef>
          </c:val>
        </c:ser>
        <c:dLbls>
          <c:showLegendKey val="0"/>
          <c:showVal val="0"/>
          <c:showCatName val="0"/>
          <c:showSerName val="0"/>
          <c:showPercent val="0"/>
          <c:showBubbleSize val="0"/>
        </c:dLbls>
        <c:gapWidth val="150"/>
        <c:axId val="225231616"/>
        <c:axId val="225233152"/>
      </c:barChart>
      <c:catAx>
        <c:axId val="225231616"/>
        <c:scaling>
          <c:orientation val="minMax"/>
        </c:scaling>
        <c:delete val="0"/>
        <c:axPos val="b"/>
        <c:numFmt formatCode="General" sourceLinked="1"/>
        <c:majorTickMark val="out"/>
        <c:minorTickMark val="none"/>
        <c:tickLblPos val="nextTo"/>
        <c:crossAx val="225233152"/>
        <c:crosses val="autoZero"/>
        <c:auto val="1"/>
        <c:lblAlgn val="ctr"/>
        <c:lblOffset val="100"/>
        <c:noMultiLvlLbl val="0"/>
      </c:catAx>
      <c:valAx>
        <c:axId val="22523315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25231616"/>
        <c:crosses val="autoZero"/>
        <c:crossBetween val="between"/>
      </c:valAx>
    </c:plotArea>
    <c:legend>
      <c:legendPos val="b"/>
      <c:overlay val="0"/>
    </c:legend>
    <c:plotVisOnly val="1"/>
    <c:dispBlanksAs val="gap"/>
    <c:showDLblsOverMax val="0"/>
  </c:chart>
  <c:spPr>
    <a:ln>
      <a:solidFill>
        <a:srgbClr val="3F7E44"/>
      </a:solidFill>
      <a:prstDash val="solid"/>
    </a:ln>
  </c:sp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Climate related economic losses – values at constant 2022 prices, 2010-2023 (Current prices, euro per capita)</a:t>
            </a:r>
            <a:endParaRPr sz="1200" b="0"/>
          </a:p>
          <a:p>
            <a:pPr>
              <a:defRPr sz="1400">
                <a:latin typeface="Calibri"/>
                <a:ea typeface="Calibri"/>
                <a:cs typeface="Calibri"/>
              </a:defRPr>
            </a:pPr>
            <a:r>
              <a:rPr sz="1200" b="0"/>
              <a:t>SDG ind 13_40: freq=Annual, statinfo=Thirty-year average, stk_flow=Losses</a:t>
            </a:r>
          </a:p>
        </c:rich>
      </c:tx>
      <c:overlay val="0"/>
    </c:title>
    <c:autoTitleDeleted val="0"/>
    <c:plotArea>
      <c:layout/>
      <c:barChart>
        <c:barDir val="col"/>
        <c:grouping val="clustered"/>
        <c:varyColors val="0"/>
        <c:ser>
          <c:idx val="0"/>
          <c:order val="0"/>
          <c:tx>
            <c:strRef>
              <c:f>'13_40'!$A$53</c:f>
              <c:strCache>
                <c:ptCount val="1"/>
                <c:pt idx="0">
                  <c:v>European Union - 27 countries (from 2020)</c:v>
                </c:pt>
              </c:strCache>
            </c:strRef>
          </c:tx>
          <c:spPr>
            <a:solidFill>
              <a:srgbClr val="3F7E44"/>
            </a:solidFill>
          </c:spPr>
          <c:invertIfNegative val="0"/>
          <c:cat>
            <c:numRef>
              <c:f>'13_40'!$B$52:$O$52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'13_40'!$B$53:$O$53</c:f>
              <c:numCache>
                <c:formatCode>General</c:formatCode>
                <c:ptCount val="14"/>
                <c:pt idx="0">
                  <c:v>30.1</c:v>
                </c:pt>
                <c:pt idx="1">
                  <c:v>30.19</c:v>
                </c:pt>
                <c:pt idx="2">
                  <c:v>29.72</c:v>
                </c:pt>
                <c:pt idx="3">
                  <c:v>29.92</c:v>
                </c:pt>
                <c:pt idx="4">
                  <c:v>30.26</c:v>
                </c:pt>
                <c:pt idx="5">
                  <c:v>30.87</c:v>
                </c:pt>
                <c:pt idx="6">
                  <c:v>31.31</c:v>
                </c:pt>
                <c:pt idx="7">
                  <c:v>32.4</c:v>
                </c:pt>
                <c:pt idx="8">
                  <c:v>33.950000000000003</c:v>
                </c:pt>
                <c:pt idx="9">
                  <c:v>35.5</c:v>
                </c:pt>
                <c:pt idx="10">
                  <c:v>34.18</c:v>
                </c:pt>
                <c:pt idx="11">
                  <c:v>38.729999999999997</c:v>
                </c:pt>
                <c:pt idx="12">
                  <c:v>42.16</c:v>
                </c:pt>
                <c:pt idx="13">
                  <c:v>44.84</c:v>
                </c:pt>
              </c:numCache>
            </c:numRef>
          </c:val>
        </c:ser>
        <c:ser>
          <c:idx val="1"/>
          <c:order val="1"/>
          <c:tx>
            <c:strRef>
              <c:f>'13_40'!$A$54</c:f>
              <c:strCache>
                <c:ptCount val="1"/>
                <c:pt idx="0">
                  <c:v>Denmark</c:v>
                </c:pt>
              </c:strCache>
            </c:strRef>
          </c:tx>
          <c:spPr>
            <a:solidFill>
              <a:srgbClr val="4F9F55"/>
            </a:solidFill>
          </c:spPr>
          <c:invertIfNegative val="0"/>
          <c:cat>
            <c:numRef>
              <c:f>'13_40'!$B$52:$O$52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'13_40'!$B$54:$O$54</c:f>
              <c:numCache>
                <c:formatCode>General</c:formatCode>
                <c:ptCount val="14"/>
                <c:pt idx="0">
                  <c:v>39.46</c:v>
                </c:pt>
                <c:pt idx="1">
                  <c:v>39.71</c:v>
                </c:pt>
                <c:pt idx="2">
                  <c:v>39.57</c:v>
                </c:pt>
                <c:pt idx="3">
                  <c:v>44.73</c:v>
                </c:pt>
                <c:pt idx="4">
                  <c:v>45.02</c:v>
                </c:pt>
                <c:pt idx="5">
                  <c:v>44.7</c:v>
                </c:pt>
                <c:pt idx="6">
                  <c:v>44.36</c:v>
                </c:pt>
                <c:pt idx="7">
                  <c:v>44.07</c:v>
                </c:pt>
                <c:pt idx="8">
                  <c:v>44.35</c:v>
                </c:pt>
                <c:pt idx="9">
                  <c:v>44.19</c:v>
                </c:pt>
                <c:pt idx="10">
                  <c:v>42.68</c:v>
                </c:pt>
                <c:pt idx="11">
                  <c:v>42.5</c:v>
                </c:pt>
                <c:pt idx="12">
                  <c:v>36.11</c:v>
                </c:pt>
                <c:pt idx="13">
                  <c:v>36.78</c:v>
                </c:pt>
              </c:numCache>
            </c:numRef>
          </c:val>
        </c:ser>
        <c:ser>
          <c:idx val="2"/>
          <c:order val="2"/>
          <c:tx>
            <c:strRef>
              <c:f>'13_40'!$A$55</c:f>
              <c:strCache>
                <c:ptCount val="1"/>
                <c:pt idx="0">
                  <c:v>Croatia</c:v>
                </c:pt>
              </c:strCache>
            </c:strRef>
          </c:tx>
          <c:spPr>
            <a:solidFill>
              <a:srgbClr val="63B169"/>
            </a:solidFill>
          </c:spPr>
          <c:invertIfNegative val="0"/>
          <c:cat>
            <c:numRef>
              <c:f>'13_40'!$B$52:$O$52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'13_40'!$B$55:$O$55</c:f>
              <c:numCache>
                <c:formatCode>General</c:formatCode>
                <c:ptCount val="14"/>
                <c:pt idx="0">
                  <c:v>15.26</c:v>
                </c:pt>
                <c:pt idx="1">
                  <c:v>15.31</c:v>
                </c:pt>
                <c:pt idx="2">
                  <c:v>16.72</c:v>
                </c:pt>
                <c:pt idx="3">
                  <c:v>16.87</c:v>
                </c:pt>
                <c:pt idx="4">
                  <c:v>22.95</c:v>
                </c:pt>
                <c:pt idx="5">
                  <c:v>24.76</c:v>
                </c:pt>
                <c:pt idx="6">
                  <c:v>25.07</c:v>
                </c:pt>
                <c:pt idx="7">
                  <c:v>26.82</c:v>
                </c:pt>
                <c:pt idx="8">
                  <c:v>29.98</c:v>
                </c:pt>
                <c:pt idx="9">
                  <c:v>30.29</c:v>
                </c:pt>
                <c:pt idx="10">
                  <c:v>31.1</c:v>
                </c:pt>
                <c:pt idx="11">
                  <c:v>31.38</c:v>
                </c:pt>
                <c:pt idx="12">
                  <c:v>34.6</c:v>
                </c:pt>
                <c:pt idx="13">
                  <c:v>35.909999999999997</c:v>
                </c:pt>
              </c:numCache>
            </c:numRef>
          </c:val>
        </c:ser>
        <c:dLbls>
          <c:showLegendKey val="0"/>
          <c:showVal val="0"/>
          <c:showCatName val="0"/>
          <c:showSerName val="0"/>
          <c:showPercent val="0"/>
          <c:showBubbleSize val="0"/>
        </c:dLbls>
        <c:gapWidth val="150"/>
        <c:axId val="225354880"/>
        <c:axId val="225356416"/>
      </c:barChart>
      <c:catAx>
        <c:axId val="225354880"/>
        <c:scaling>
          <c:orientation val="minMax"/>
        </c:scaling>
        <c:delete val="0"/>
        <c:axPos val="b"/>
        <c:numFmt formatCode="General" sourceLinked="1"/>
        <c:majorTickMark val="out"/>
        <c:minorTickMark val="none"/>
        <c:tickLblPos val="nextTo"/>
        <c:crossAx val="225356416"/>
        <c:crosses val="autoZero"/>
        <c:auto val="1"/>
        <c:lblAlgn val="ctr"/>
        <c:lblOffset val="100"/>
        <c:noMultiLvlLbl val="0"/>
      </c:catAx>
      <c:valAx>
        <c:axId val="22535641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25354880"/>
        <c:crosses val="autoZero"/>
        <c:crossBetween val="between"/>
      </c:valAx>
    </c:plotArea>
    <c:legend>
      <c:legendPos val="b"/>
      <c:overlay val="0"/>
    </c:legend>
    <c:plotVisOnly val="1"/>
    <c:dispBlanksAs val="gap"/>
    <c:showDLblsOverMax val="0"/>
  </c:chart>
  <c:spPr>
    <a:ln>
      <a:solidFill>
        <a:srgbClr val="3F7E44"/>
      </a:solidFill>
      <a:prstDash val="soli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Persons at risk of poverty or social exclusion, 2014-2023 (Thousand persons)</a:t>
            </a:r>
            <a:endParaRPr lang="en-US" sz="1200" b="0"/>
          </a:p>
          <a:p>
            <a:pPr>
              <a:defRPr sz="1400">
                <a:latin typeface="Calibri"/>
                <a:ea typeface="Calibri"/>
                <a:cs typeface="Calibri"/>
              </a:defRPr>
            </a:pPr>
            <a:r>
              <a:rPr lang="en-US" sz="1200" b="0"/>
              <a:t>SDG ind 01_10: freq=Annual, age=Total</a:t>
            </a:r>
          </a:p>
        </c:rich>
      </c:tx>
      <c:layout/>
      <c:overlay val="0"/>
    </c:title>
    <c:autoTitleDeleted val="0"/>
    <c:plotArea>
      <c:layout/>
      <c:barChart>
        <c:barDir val="col"/>
        <c:grouping val="clustered"/>
        <c:varyColors val="0"/>
        <c:ser>
          <c:idx val="0"/>
          <c:order val="0"/>
          <c:tx>
            <c:strRef>
              <c:f>'01_10'!$A$34</c:f>
              <c:strCache>
                <c:ptCount val="1"/>
                <c:pt idx="0">
                  <c:v>European Union - 27 countries (from 2020)</c:v>
                </c:pt>
              </c:strCache>
            </c:strRef>
          </c:tx>
          <c:spPr>
            <a:solidFill>
              <a:srgbClr val="E5243B"/>
            </a:solidFill>
          </c:spPr>
          <c:invertIfNegative val="0"/>
          <c:cat>
            <c:numRef>
              <c:f>'01_10'!$B$33:$K$33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'01_10'!$B$34:$K$34</c:f>
              <c:numCache>
                <c:formatCode>General</c:formatCode>
                <c:ptCount val="10"/>
                <c:pt idx="0">
                  <c:v>0</c:v>
                </c:pt>
                <c:pt idx="1">
                  <c:v>104877</c:v>
                </c:pt>
                <c:pt idx="2">
                  <c:v>103556</c:v>
                </c:pt>
                <c:pt idx="3">
                  <c:v>98142</c:v>
                </c:pt>
                <c:pt idx="4">
                  <c:v>95066</c:v>
                </c:pt>
                <c:pt idx="5">
                  <c:v>95431</c:v>
                </c:pt>
                <c:pt idx="6">
                  <c:v>94461</c:v>
                </c:pt>
                <c:pt idx="7">
                  <c:v>95405</c:v>
                </c:pt>
                <c:pt idx="8">
                  <c:v>95280</c:v>
                </c:pt>
                <c:pt idx="9">
                  <c:v>94551</c:v>
                </c:pt>
              </c:numCache>
            </c:numRef>
          </c:val>
        </c:ser>
        <c:ser>
          <c:idx val="1"/>
          <c:order val="1"/>
          <c:tx>
            <c:strRef>
              <c:f>'01_10'!$A$35</c:f>
              <c:strCache>
                <c:ptCount val="1"/>
                <c:pt idx="0">
                  <c:v>Denmark</c:v>
                </c:pt>
              </c:strCache>
            </c:strRef>
          </c:tx>
          <c:spPr>
            <a:solidFill>
              <a:srgbClr val="E94357"/>
            </a:solidFill>
          </c:spPr>
          <c:invertIfNegative val="0"/>
          <c:cat>
            <c:numRef>
              <c:f>'01_10'!$B$33:$K$33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'01_10'!$B$35:$K$35</c:f>
              <c:numCache>
                <c:formatCode>General</c:formatCode>
                <c:ptCount val="10"/>
                <c:pt idx="0">
                  <c:v>0</c:v>
                </c:pt>
                <c:pt idx="1">
                  <c:v>1045</c:v>
                </c:pt>
                <c:pt idx="2">
                  <c:v>992</c:v>
                </c:pt>
                <c:pt idx="3">
                  <c:v>1013</c:v>
                </c:pt>
                <c:pt idx="4">
                  <c:v>1000</c:v>
                </c:pt>
                <c:pt idx="5">
                  <c:v>994</c:v>
                </c:pt>
                <c:pt idx="6">
                  <c:v>970</c:v>
                </c:pt>
                <c:pt idx="7">
                  <c:v>1000</c:v>
                </c:pt>
                <c:pt idx="8">
                  <c:v>997</c:v>
                </c:pt>
                <c:pt idx="9">
                  <c:v>1056</c:v>
                </c:pt>
              </c:numCache>
            </c:numRef>
          </c:val>
        </c:ser>
        <c:ser>
          <c:idx val="2"/>
          <c:order val="2"/>
          <c:tx>
            <c:strRef>
              <c:f>'01_10'!$A$36</c:f>
              <c:strCache>
                <c:ptCount val="1"/>
                <c:pt idx="0">
                  <c:v>Croatia</c:v>
                </c:pt>
              </c:strCache>
            </c:strRef>
          </c:tx>
          <c:spPr>
            <a:solidFill>
              <a:srgbClr val="EC5E6F"/>
            </a:solidFill>
          </c:spPr>
          <c:invertIfNegative val="0"/>
          <c:cat>
            <c:numRef>
              <c:f>'01_10'!$B$33:$K$33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'01_10'!$B$36:$K$36</c:f>
              <c:numCache>
                <c:formatCode>General</c:formatCode>
                <c:ptCount val="10"/>
                <c:pt idx="0">
                  <c:v>1083</c:v>
                </c:pt>
                <c:pt idx="1">
                  <c:v>1022</c:v>
                </c:pt>
                <c:pt idx="2">
                  <c:v>974</c:v>
                </c:pt>
                <c:pt idx="3">
                  <c:v>976</c:v>
                </c:pt>
                <c:pt idx="4">
                  <c:v>899</c:v>
                </c:pt>
                <c:pt idx="5">
                  <c:v>841</c:v>
                </c:pt>
                <c:pt idx="6">
                  <c:v>806</c:v>
                </c:pt>
                <c:pt idx="7">
                  <c:v>817</c:v>
                </c:pt>
                <c:pt idx="8">
                  <c:v>752</c:v>
                </c:pt>
                <c:pt idx="9">
                  <c:v>772</c:v>
                </c:pt>
              </c:numCache>
            </c:numRef>
          </c:val>
        </c:ser>
        <c:ser>
          <c:idx val="3"/>
          <c:order val="3"/>
          <c:tx>
            <c:strRef>
              <c:f>'01_10'!$A$37</c:f>
              <c:strCache>
                <c:ptCount val="1"/>
                <c:pt idx="0">
                  <c:v>Serbia</c:v>
                </c:pt>
              </c:strCache>
            </c:strRef>
          </c:tx>
          <c:spPr>
            <a:solidFill>
              <a:srgbClr val="EF7987"/>
            </a:solidFill>
          </c:spPr>
          <c:invertIfNegative val="0"/>
          <c:cat>
            <c:numRef>
              <c:f>'01_10'!$B$33:$K$33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'01_10'!$B$37:$K$37</c:f>
              <c:numCache>
                <c:formatCode>General</c:formatCode>
                <c:ptCount val="10"/>
                <c:pt idx="0">
                  <c:v>0</c:v>
                </c:pt>
                <c:pt idx="1">
                  <c:v>2907</c:v>
                </c:pt>
                <c:pt idx="2">
                  <c:v>2107</c:v>
                </c:pt>
                <c:pt idx="3">
                  <c:v>2752</c:v>
                </c:pt>
                <c:pt idx="4">
                  <c:v>2361</c:v>
                </c:pt>
                <c:pt idx="5">
                  <c:v>2126</c:v>
                </c:pt>
                <c:pt idx="6">
                  <c:v>2106</c:v>
                </c:pt>
                <c:pt idx="7">
                  <c:v>1945</c:v>
                </c:pt>
                <c:pt idx="8">
                  <c:v>1934</c:v>
                </c:pt>
                <c:pt idx="9">
                  <c:v>1799</c:v>
                </c:pt>
              </c:numCache>
            </c:numRef>
          </c:val>
        </c:ser>
        <c:dLbls>
          <c:showLegendKey val="0"/>
          <c:showVal val="0"/>
          <c:showCatName val="0"/>
          <c:showSerName val="0"/>
          <c:showPercent val="0"/>
          <c:showBubbleSize val="0"/>
        </c:dLbls>
        <c:gapWidth val="150"/>
        <c:axId val="121149696"/>
        <c:axId val="121155584"/>
      </c:barChart>
      <c:catAx>
        <c:axId val="121149696"/>
        <c:scaling>
          <c:orientation val="minMax"/>
        </c:scaling>
        <c:delete val="0"/>
        <c:axPos val="b"/>
        <c:numFmt formatCode="General" sourceLinked="1"/>
        <c:majorTickMark val="out"/>
        <c:minorTickMark val="none"/>
        <c:tickLblPos val="nextTo"/>
        <c:crossAx val="121155584"/>
        <c:crosses val="autoZero"/>
        <c:auto val="1"/>
        <c:lblAlgn val="ctr"/>
        <c:lblOffset val="100"/>
        <c:noMultiLvlLbl val="0"/>
      </c:catAx>
      <c:valAx>
        <c:axId val="12115558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21149696"/>
        <c:crosses val="autoZero"/>
        <c:crossBetween val="between"/>
      </c:valAx>
    </c:plotArea>
    <c:legend>
      <c:legendPos val="b"/>
      <c:layout/>
      <c:overlay val="0"/>
    </c:legend>
    <c:plotVisOnly val="1"/>
    <c:dispBlanksAs val="gap"/>
    <c:showDLblsOverMax val="0"/>
  </c:chart>
  <c:spPr>
    <a:ln>
      <a:solidFill>
        <a:srgbClr val="E5243B"/>
      </a:solidFill>
      <a:prstDash val="soli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Obesity rate by body mass index (BMI), 2014-2022 (Percentage)</a:t>
            </a:r>
            <a:endParaRPr lang="en-US" sz="1200" b="0"/>
          </a:p>
          <a:p>
            <a:pPr>
              <a:defRPr sz="1400">
                <a:latin typeface="Calibri"/>
                <a:ea typeface="Calibri"/>
                <a:cs typeface="Calibri"/>
              </a:defRPr>
            </a:pPr>
            <a:r>
              <a:rPr lang="en-US" sz="1200" b="0"/>
              <a:t>SDG ind 02_10: freq=Annual, bmi=Pre-obese</a:t>
            </a:r>
          </a:p>
        </c:rich>
      </c:tx>
      <c:layout/>
      <c:overlay val="0"/>
    </c:title>
    <c:autoTitleDeleted val="0"/>
    <c:plotArea>
      <c:layout/>
      <c:barChart>
        <c:barDir val="col"/>
        <c:grouping val="clustered"/>
        <c:varyColors val="0"/>
        <c:ser>
          <c:idx val="0"/>
          <c:order val="0"/>
          <c:tx>
            <c:strRef>
              <c:f>'02_10'!$A$34</c:f>
              <c:strCache>
                <c:ptCount val="1"/>
                <c:pt idx="0">
                  <c:v>European Union - 27 countries (from 2020)</c:v>
                </c:pt>
              </c:strCache>
            </c:strRef>
          </c:tx>
          <c:spPr>
            <a:solidFill>
              <a:srgbClr val="DDA63A"/>
            </a:solidFill>
          </c:spPr>
          <c:invertIfNegative val="0"/>
          <c:cat>
            <c:numRef>
              <c:f>'02_10'!$B$33:$E$33</c:f>
              <c:numCache>
                <c:formatCode>General</c:formatCode>
                <c:ptCount val="4"/>
                <c:pt idx="0">
                  <c:v>2014</c:v>
                </c:pt>
                <c:pt idx="1">
                  <c:v>2017</c:v>
                </c:pt>
                <c:pt idx="2">
                  <c:v>2019</c:v>
                </c:pt>
                <c:pt idx="3">
                  <c:v>2022</c:v>
                </c:pt>
              </c:numCache>
            </c:numRef>
          </c:cat>
          <c:val>
            <c:numRef>
              <c:f>'02_10'!$B$34:$E$34</c:f>
              <c:numCache>
                <c:formatCode>General</c:formatCode>
                <c:ptCount val="4"/>
                <c:pt idx="0">
                  <c:v>35.700000000000003</c:v>
                </c:pt>
                <c:pt idx="1">
                  <c:v>36.9</c:v>
                </c:pt>
                <c:pt idx="2">
                  <c:v>36.200000000000003</c:v>
                </c:pt>
                <c:pt idx="3">
                  <c:v>36.5</c:v>
                </c:pt>
              </c:numCache>
            </c:numRef>
          </c:val>
        </c:ser>
        <c:ser>
          <c:idx val="1"/>
          <c:order val="1"/>
          <c:tx>
            <c:strRef>
              <c:f>'02_10'!$A$35</c:f>
              <c:strCache>
                <c:ptCount val="1"/>
                <c:pt idx="0">
                  <c:v>Denmark</c:v>
                </c:pt>
              </c:strCache>
            </c:strRef>
          </c:tx>
          <c:spPr>
            <a:solidFill>
              <a:srgbClr val="DA9E1E"/>
            </a:solidFill>
          </c:spPr>
          <c:invertIfNegative val="0"/>
          <c:cat>
            <c:numRef>
              <c:f>'02_10'!$B$33:$E$33</c:f>
              <c:numCache>
                <c:formatCode>General</c:formatCode>
                <c:ptCount val="4"/>
                <c:pt idx="0">
                  <c:v>2014</c:v>
                </c:pt>
                <c:pt idx="1">
                  <c:v>2017</c:v>
                </c:pt>
                <c:pt idx="2">
                  <c:v>2019</c:v>
                </c:pt>
                <c:pt idx="3">
                  <c:v>2022</c:v>
                </c:pt>
              </c:numCache>
            </c:numRef>
          </c:cat>
          <c:val>
            <c:numRef>
              <c:f>'02_10'!$B$35:$E$35</c:f>
              <c:numCache>
                <c:formatCode>General</c:formatCode>
                <c:ptCount val="4"/>
                <c:pt idx="0">
                  <c:v>32.9</c:v>
                </c:pt>
                <c:pt idx="1">
                  <c:v>36.5</c:v>
                </c:pt>
                <c:pt idx="2">
                  <c:v>34</c:v>
                </c:pt>
                <c:pt idx="3">
                  <c:v>35.200000000000003</c:v>
                </c:pt>
              </c:numCache>
            </c:numRef>
          </c:val>
        </c:ser>
        <c:ser>
          <c:idx val="2"/>
          <c:order val="2"/>
          <c:tx>
            <c:strRef>
              <c:f>'02_10'!$A$36</c:f>
              <c:strCache>
                <c:ptCount val="1"/>
                <c:pt idx="0">
                  <c:v>Croatia</c:v>
                </c:pt>
              </c:strCache>
            </c:strRef>
          </c:tx>
          <c:spPr>
            <a:solidFill>
              <a:srgbClr val="CB9323"/>
            </a:solidFill>
          </c:spPr>
          <c:invertIfNegative val="0"/>
          <c:cat>
            <c:numRef>
              <c:f>'02_10'!$B$33:$E$33</c:f>
              <c:numCache>
                <c:formatCode>General</c:formatCode>
                <c:ptCount val="4"/>
                <c:pt idx="0">
                  <c:v>2014</c:v>
                </c:pt>
                <c:pt idx="1">
                  <c:v>2017</c:v>
                </c:pt>
                <c:pt idx="2">
                  <c:v>2019</c:v>
                </c:pt>
                <c:pt idx="3">
                  <c:v>2022</c:v>
                </c:pt>
              </c:numCache>
            </c:numRef>
          </c:cat>
          <c:val>
            <c:numRef>
              <c:f>'02_10'!$B$36:$E$36</c:f>
              <c:numCache>
                <c:formatCode>General</c:formatCode>
                <c:ptCount val="4"/>
                <c:pt idx="0">
                  <c:v>38.700000000000003</c:v>
                </c:pt>
                <c:pt idx="1">
                  <c:v>42.6</c:v>
                </c:pt>
                <c:pt idx="2">
                  <c:v>41.7</c:v>
                </c:pt>
                <c:pt idx="3">
                  <c:v>41.3</c:v>
                </c:pt>
              </c:numCache>
            </c:numRef>
          </c:val>
        </c:ser>
        <c:ser>
          <c:idx val="3"/>
          <c:order val="3"/>
          <c:tx>
            <c:strRef>
              <c:f>'02_10'!$A$37</c:f>
              <c:strCache>
                <c:ptCount val="1"/>
                <c:pt idx="0">
                  <c:v>Serbia</c:v>
                </c:pt>
              </c:strCache>
            </c:strRef>
          </c:tx>
          <c:spPr>
            <a:solidFill>
              <a:srgbClr val="BA8720"/>
            </a:solidFill>
          </c:spPr>
          <c:invertIfNegative val="0"/>
          <c:cat>
            <c:numRef>
              <c:f>'02_10'!$B$33:$E$33</c:f>
              <c:numCache>
                <c:formatCode>General</c:formatCode>
                <c:ptCount val="4"/>
                <c:pt idx="0">
                  <c:v>2014</c:v>
                </c:pt>
                <c:pt idx="1">
                  <c:v>2017</c:v>
                </c:pt>
                <c:pt idx="2">
                  <c:v>2019</c:v>
                </c:pt>
                <c:pt idx="3">
                  <c:v>2022</c:v>
                </c:pt>
              </c:numCache>
            </c:numRef>
          </c:cat>
          <c:val>
            <c:numRef>
              <c:f>'02_10'!$B$37:$E$37</c:f>
              <c:numCache>
                <c:formatCode>General</c:formatCode>
                <c:ptCount val="4"/>
                <c:pt idx="0">
                  <c:v>0</c:v>
                </c:pt>
                <c:pt idx="1">
                  <c:v>36.200000000000003</c:v>
                </c:pt>
                <c:pt idx="2">
                  <c:v>36.299999999999997</c:v>
                </c:pt>
                <c:pt idx="3">
                  <c:v>40.9</c:v>
                </c:pt>
              </c:numCache>
            </c:numRef>
          </c:val>
        </c:ser>
        <c:dLbls>
          <c:showLegendKey val="0"/>
          <c:showVal val="0"/>
          <c:showCatName val="0"/>
          <c:showSerName val="0"/>
          <c:showPercent val="0"/>
          <c:showBubbleSize val="0"/>
        </c:dLbls>
        <c:gapWidth val="150"/>
        <c:axId val="133513600"/>
        <c:axId val="133515136"/>
      </c:barChart>
      <c:catAx>
        <c:axId val="133513600"/>
        <c:scaling>
          <c:orientation val="minMax"/>
        </c:scaling>
        <c:delete val="0"/>
        <c:axPos val="b"/>
        <c:numFmt formatCode="General" sourceLinked="1"/>
        <c:majorTickMark val="out"/>
        <c:minorTickMark val="none"/>
        <c:tickLblPos val="nextTo"/>
        <c:crossAx val="133515136"/>
        <c:crosses val="autoZero"/>
        <c:auto val="1"/>
        <c:lblAlgn val="ctr"/>
        <c:lblOffset val="100"/>
        <c:noMultiLvlLbl val="0"/>
      </c:catAx>
      <c:valAx>
        <c:axId val="13351513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33513600"/>
        <c:crosses val="autoZero"/>
        <c:crossBetween val="between"/>
      </c:valAx>
    </c:plotArea>
    <c:legend>
      <c:legendPos val="b"/>
      <c:layout/>
      <c:overlay val="0"/>
    </c:legend>
    <c:plotVisOnly val="1"/>
    <c:dispBlanksAs val="gap"/>
    <c:showDLblsOverMax val="0"/>
  </c:chart>
  <c:spPr>
    <a:ln>
      <a:solidFill>
        <a:srgbClr val="DDA63A"/>
      </a:solidFill>
      <a:prstDash val="solid"/>
    </a:ln>
  </c:sp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Contribution to the international 100bn USD commitment on climate related expending (source: DG CLIMA, EIONET), 2014-2023 (Million euro)</a:t>
            </a:r>
            <a:endParaRPr lang="en-US" sz="1200" b="0"/>
          </a:p>
          <a:p>
            <a:pPr>
              <a:defRPr sz="1400">
                <a:latin typeface="Calibri"/>
                <a:ea typeface="Calibri"/>
                <a:cs typeface="Calibri"/>
              </a:defRPr>
            </a:pPr>
            <a:r>
              <a:rPr lang="en-US" sz="1200" b="0"/>
              <a:t>SDG ind 13_50: freq=Annual</a:t>
            </a:r>
          </a:p>
        </c:rich>
      </c:tx>
      <c:layout/>
      <c:overlay val="0"/>
    </c:title>
    <c:autoTitleDeleted val="0"/>
    <c:plotArea>
      <c:layout/>
      <c:barChart>
        <c:barDir val="col"/>
        <c:grouping val="clustered"/>
        <c:varyColors val="0"/>
        <c:ser>
          <c:idx val="0"/>
          <c:order val="0"/>
          <c:tx>
            <c:strRef>
              <c:f>'13_50'!$A$23</c:f>
              <c:strCache>
                <c:ptCount val="1"/>
                <c:pt idx="0">
                  <c:v>European Union - 27 countries (from 2020)</c:v>
                </c:pt>
              </c:strCache>
            </c:strRef>
          </c:tx>
          <c:spPr>
            <a:solidFill>
              <a:srgbClr val="3F7E44"/>
            </a:solidFill>
          </c:spPr>
          <c:invertIfNegative val="0"/>
          <c:cat>
            <c:numRef>
              <c:f>'13_50'!$B$22:$K$22</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'13_50'!$B$23:$K$23</c:f>
              <c:numCache>
                <c:formatCode>General</c:formatCode>
                <c:ptCount val="10"/>
                <c:pt idx="0">
                  <c:v>10163.870000000001</c:v>
                </c:pt>
                <c:pt idx="1">
                  <c:v>12333.74</c:v>
                </c:pt>
                <c:pt idx="2">
                  <c:v>14337.95</c:v>
                </c:pt>
                <c:pt idx="3">
                  <c:v>13906.81</c:v>
                </c:pt>
                <c:pt idx="4">
                  <c:v>14792.83</c:v>
                </c:pt>
                <c:pt idx="5">
                  <c:v>16205.77</c:v>
                </c:pt>
                <c:pt idx="6">
                  <c:v>18103.89</c:v>
                </c:pt>
                <c:pt idx="7">
                  <c:v>17977.97</c:v>
                </c:pt>
                <c:pt idx="8">
                  <c:v>21920.86</c:v>
                </c:pt>
                <c:pt idx="9">
                  <c:v>22849.85</c:v>
                </c:pt>
              </c:numCache>
            </c:numRef>
          </c:val>
        </c:ser>
        <c:ser>
          <c:idx val="1"/>
          <c:order val="1"/>
          <c:tx>
            <c:strRef>
              <c:f>'13_50'!$A$24</c:f>
              <c:strCache>
                <c:ptCount val="1"/>
                <c:pt idx="0">
                  <c:v>Denmark</c:v>
                </c:pt>
              </c:strCache>
            </c:strRef>
          </c:tx>
          <c:spPr>
            <a:solidFill>
              <a:srgbClr val="4F9F55"/>
            </a:solidFill>
          </c:spPr>
          <c:invertIfNegative val="0"/>
          <c:cat>
            <c:numRef>
              <c:f>'13_50'!$B$22:$K$22</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'13_50'!$B$24:$K$24</c:f>
              <c:numCache>
                <c:formatCode>General</c:formatCode>
                <c:ptCount val="10"/>
                <c:pt idx="0">
                  <c:v>222.04</c:v>
                </c:pt>
                <c:pt idx="1">
                  <c:v>143.79</c:v>
                </c:pt>
                <c:pt idx="2">
                  <c:v>172.98</c:v>
                </c:pt>
                <c:pt idx="3">
                  <c:v>181.72</c:v>
                </c:pt>
                <c:pt idx="4">
                  <c:v>198.16</c:v>
                </c:pt>
                <c:pt idx="5">
                  <c:v>246.9</c:v>
                </c:pt>
                <c:pt idx="6">
                  <c:v>272.66000000000003</c:v>
                </c:pt>
                <c:pt idx="7">
                  <c:v>386.14</c:v>
                </c:pt>
                <c:pt idx="8">
                  <c:v>264.54000000000002</c:v>
                </c:pt>
                <c:pt idx="9">
                  <c:v>478.49</c:v>
                </c:pt>
              </c:numCache>
            </c:numRef>
          </c:val>
        </c:ser>
        <c:ser>
          <c:idx val="2"/>
          <c:order val="2"/>
          <c:tx>
            <c:strRef>
              <c:f>'13_50'!$A$25</c:f>
              <c:strCache>
                <c:ptCount val="1"/>
                <c:pt idx="0">
                  <c:v>Croatia</c:v>
                </c:pt>
              </c:strCache>
            </c:strRef>
          </c:tx>
          <c:spPr>
            <a:solidFill>
              <a:srgbClr val="63B169"/>
            </a:solidFill>
          </c:spPr>
          <c:invertIfNegative val="0"/>
          <c:cat>
            <c:numRef>
              <c:f>'13_50'!$B$22:$K$22</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'13_50'!$B$25:$K$25</c:f>
              <c:numCache>
                <c:formatCode>General</c:formatCode>
                <c:ptCount val="10"/>
                <c:pt idx="0">
                  <c:v>0.03</c:v>
                </c:pt>
                <c:pt idx="1">
                  <c:v>0</c:v>
                </c:pt>
                <c:pt idx="2">
                  <c:v>0</c:v>
                </c:pt>
                <c:pt idx="3">
                  <c:v>0.02</c:v>
                </c:pt>
                <c:pt idx="4">
                  <c:v>0.05</c:v>
                </c:pt>
                <c:pt idx="5">
                  <c:v>0.03</c:v>
                </c:pt>
                <c:pt idx="6">
                  <c:v>0.12</c:v>
                </c:pt>
                <c:pt idx="7">
                  <c:v>0.17</c:v>
                </c:pt>
                <c:pt idx="8">
                  <c:v>0.02</c:v>
                </c:pt>
                <c:pt idx="9">
                  <c:v>0.03</c:v>
                </c:pt>
              </c:numCache>
            </c:numRef>
          </c:val>
        </c:ser>
        <c:dLbls>
          <c:showLegendKey val="0"/>
          <c:showVal val="0"/>
          <c:showCatName val="0"/>
          <c:showSerName val="0"/>
          <c:showPercent val="0"/>
          <c:showBubbleSize val="0"/>
        </c:dLbls>
        <c:gapWidth val="150"/>
        <c:axId val="225562624"/>
        <c:axId val="225564160"/>
      </c:barChart>
      <c:catAx>
        <c:axId val="225562624"/>
        <c:scaling>
          <c:orientation val="minMax"/>
        </c:scaling>
        <c:delete val="0"/>
        <c:axPos val="b"/>
        <c:numFmt formatCode="General" sourceLinked="1"/>
        <c:majorTickMark val="out"/>
        <c:minorTickMark val="none"/>
        <c:tickLblPos val="nextTo"/>
        <c:crossAx val="225564160"/>
        <c:crosses val="autoZero"/>
        <c:auto val="1"/>
        <c:lblAlgn val="ctr"/>
        <c:lblOffset val="100"/>
        <c:noMultiLvlLbl val="0"/>
      </c:catAx>
      <c:valAx>
        <c:axId val="22556416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25562624"/>
        <c:crosses val="autoZero"/>
        <c:crossBetween val="between"/>
      </c:valAx>
    </c:plotArea>
    <c:legend>
      <c:legendPos val="b"/>
      <c:layout/>
      <c:overlay val="0"/>
    </c:legend>
    <c:plotVisOnly val="1"/>
    <c:dispBlanksAs val="gap"/>
    <c:showDLblsOverMax val="0"/>
  </c:chart>
  <c:spPr>
    <a:ln>
      <a:solidFill>
        <a:srgbClr val="3F7E44"/>
      </a:solidFill>
      <a:prstDash val="solid"/>
    </a:ln>
  </c:sp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Green bond issuance by type of issuer, 2014-2022 (Percentage of total)</a:t>
            </a:r>
            <a:endParaRPr lang="en-US" sz="1200" b="0"/>
          </a:p>
          <a:p>
            <a:pPr>
              <a:defRPr sz="1400">
                <a:latin typeface="Calibri"/>
                <a:ea typeface="Calibri"/>
                <a:cs typeface="Calibri"/>
              </a:defRPr>
            </a:pPr>
            <a:r>
              <a:rPr lang="en-US" sz="1200" b="0"/>
              <a:t>SDG ind 13_70: freq=Annual, geo=European Union - 27 countries (from 2020)</a:t>
            </a:r>
          </a:p>
        </c:rich>
      </c:tx>
      <c:layout/>
      <c:overlay val="0"/>
    </c:title>
    <c:autoTitleDeleted val="0"/>
    <c:plotArea>
      <c:layout/>
      <c:barChart>
        <c:barDir val="col"/>
        <c:grouping val="clustered"/>
        <c:varyColors val="0"/>
        <c:ser>
          <c:idx val="0"/>
          <c:order val="0"/>
          <c:tx>
            <c:strRef>
              <c:f>'13_70'!$A$23</c:f>
              <c:strCache>
                <c:ptCount val="1"/>
                <c:pt idx="0">
                  <c:v>Total</c:v>
                </c:pt>
              </c:strCache>
            </c:strRef>
          </c:tx>
          <c:spPr>
            <a:solidFill>
              <a:srgbClr val="3F7E44"/>
            </a:solidFill>
          </c:spPr>
          <c:invertIfNegative val="0"/>
          <c:cat>
            <c:numRef>
              <c:f>'13_70'!$B$22:$J$22</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'13_70'!$B$23:$J$23</c:f>
              <c:numCache>
                <c:formatCode>General</c:formatCode>
                <c:ptCount val="9"/>
                <c:pt idx="0">
                  <c:v>0.6</c:v>
                </c:pt>
                <c:pt idx="1">
                  <c:v>0.81</c:v>
                </c:pt>
                <c:pt idx="2">
                  <c:v>1.1399999999999999</c:v>
                </c:pt>
                <c:pt idx="3">
                  <c:v>2.7</c:v>
                </c:pt>
                <c:pt idx="4">
                  <c:v>2.31</c:v>
                </c:pt>
                <c:pt idx="5">
                  <c:v>4.04</c:v>
                </c:pt>
                <c:pt idx="6">
                  <c:v>4.01</c:v>
                </c:pt>
                <c:pt idx="7">
                  <c:v>7.8</c:v>
                </c:pt>
                <c:pt idx="8">
                  <c:v>8.85</c:v>
                </c:pt>
              </c:numCache>
            </c:numRef>
          </c:val>
        </c:ser>
        <c:ser>
          <c:idx val="1"/>
          <c:order val="1"/>
          <c:tx>
            <c:strRef>
              <c:f>'13_70'!$A$24</c:f>
              <c:strCache>
                <c:ptCount val="1"/>
                <c:pt idx="0">
                  <c:v>Supranational</c:v>
                </c:pt>
              </c:strCache>
            </c:strRef>
          </c:tx>
          <c:spPr>
            <a:solidFill>
              <a:srgbClr val="4F9F55"/>
            </a:solidFill>
          </c:spPr>
          <c:invertIfNegative val="0"/>
          <c:cat>
            <c:numRef>
              <c:f>'13_70'!$B$22:$J$22</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'13_70'!$B$24:$J$24</c:f>
              <c:numCache>
                <c:formatCode>General</c:formatCode>
                <c:ptCount val="9"/>
                <c:pt idx="0">
                  <c:v>2.83</c:v>
                </c:pt>
                <c:pt idx="1">
                  <c:v>1.86</c:v>
                </c:pt>
                <c:pt idx="2">
                  <c:v>3.07</c:v>
                </c:pt>
                <c:pt idx="3">
                  <c:v>1.73</c:v>
                </c:pt>
                <c:pt idx="4">
                  <c:v>4.09</c:v>
                </c:pt>
                <c:pt idx="5">
                  <c:v>3.17</c:v>
                </c:pt>
                <c:pt idx="6">
                  <c:v>2.89</c:v>
                </c:pt>
                <c:pt idx="7">
                  <c:v>9.16</c:v>
                </c:pt>
                <c:pt idx="8">
                  <c:v>8.6199999999999992</c:v>
                </c:pt>
              </c:numCache>
            </c:numRef>
          </c:val>
        </c:ser>
        <c:ser>
          <c:idx val="2"/>
          <c:order val="2"/>
          <c:tx>
            <c:strRef>
              <c:f>'13_70'!$A$25</c:f>
              <c:strCache>
                <c:ptCount val="1"/>
                <c:pt idx="0">
                  <c:v>Subnational</c:v>
                </c:pt>
              </c:strCache>
            </c:strRef>
          </c:tx>
          <c:spPr>
            <a:solidFill>
              <a:srgbClr val="63B169"/>
            </a:solidFill>
          </c:spPr>
          <c:invertIfNegative val="0"/>
          <c:cat>
            <c:numRef>
              <c:f>'13_70'!$B$22:$J$22</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'13_70'!$B$25:$J$25</c:f>
              <c:numCache>
                <c:formatCode>General</c:formatCode>
                <c:ptCount val="9"/>
                <c:pt idx="0">
                  <c:v>1.65</c:v>
                </c:pt>
                <c:pt idx="1">
                  <c:v>2.29</c:v>
                </c:pt>
                <c:pt idx="2">
                  <c:v>2.98</c:v>
                </c:pt>
                <c:pt idx="3">
                  <c:v>4.1399999999999997</c:v>
                </c:pt>
                <c:pt idx="4">
                  <c:v>3.43</c:v>
                </c:pt>
                <c:pt idx="5">
                  <c:v>10.39</c:v>
                </c:pt>
                <c:pt idx="6">
                  <c:v>8.67</c:v>
                </c:pt>
                <c:pt idx="7">
                  <c:v>10.76</c:v>
                </c:pt>
                <c:pt idx="8">
                  <c:v>8.25</c:v>
                </c:pt>
              </c:numCache>
            </c:numRef>
          </c:val>
        </c:ser>
        <c:ser>
          <c:idx val="3"/>
          <c:order val="3"/>
          <c:tx>
            <c:strRef>
              <c:f>'13_70'!$A$26</c:f>
              <c:strCache>
                <c:ptCount val="1"/>
                <c:pt idx="0">
                  <c:v>Corporate</c:v>
                </c:pt>
              </c:strCache>
            </c:strRef>
          </c:tx>
          <c:spPr>
            <a:solidFill>
              <a:srgbClr val="84C288"/>
            </a:solidFill>
          </c:spPr>
          <c:invertIfNegative val="0"/>
          <c:cat>
            <c:numRef>
              <c:f>'13_70'!$B$22:$J$22</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'13_70'!$B$26:$J$26</c:f>
              <c:numCache>
                <c:formatCode>General</c:formatCode>
                <c:ptCount val="9"/>
                <c:pt idx="0">
                  <c:v>0.41</c:v>
                </c:pt>
                <c:pt idx="1">
                  <c:v>0.79</c:v>
                </c:pt>
                <c:pt idx="2">
                  <c:v>0.99</c:v>
                </c:pt>
                <c:pt idx="3">
                  <c:v>1.98</c:v>
                </c:pt>
                <c:pt idx="4">
                  <c:v>1.66</c:v>
                </c:pt>
                <c:pt idx="5">
                  <c:v>4.07</c:v>
                </c:pt>
                <c:pt idx="6">
                  <c:v>4.66</c:v>
                </c:pt>
                <c:pt idx="7">
                  <c:v>8.31</c:v>
                </c:pt>
                <c:pt idx="8">
                  <c:v>11.04</c:v>
                </c:pt>
              </c:numCache>
            </c:numRef>
          </c:val>
        </c:ser>
        <c:ser>
          <c:idx val="4"/>
          <c:order val="4"/>
          <c:tx>
            <c:strRef>
              <c:f>'13_70'!$A$27</c:f>
              <c:strCache>
                <c:ptCount val="1"/>
                <c:pt idx="0">
                  <c:v>Government</c:v>
                </c:pt>
              </c:strCache>
            </c:strRef>
          </c:tx>
          <c:spPr>
            <a:solidFill>
              <a:srgbClr val="9BCD9F"/>
            </a:solidFill>
          </c:spPr>
          <c:invertIfNegative val="0"/>
          <c:cat>
            <c:numRef>
              <c:f>'13_70'!$B$22:$J$22</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'13_70'!$B$27:$J$27</c:f>
              <c:numCache>
                <c:formatCode>General</c:formatCode>
                <c:ptCount val="9"/>
                <c:pt idx="0">
                  <c:v>0.09</c:v>
                </c:pt>
                <c:pt idx="1">
                  <c:v>0.12</c:v>
                </c:pt>
                <c:pt idx="2">
                  <c:v>0.23</c:v>
                </c:pt>
                <c:pt idx="3">
                  <c:v>3.98</c:v>
                </c:pt>
                <c:pt idx="4">
                  <c:v>2.96</c:v>
                </c:pt>
                <c:pt idx="5">
                  <c:v>1.94</c:v>
                </c:pt>
                <c:pt idx="6">
                  <c:v>1.9</c:v>
                </c:pt>
                <c:pt idx="7">
                  <c:v>5.32</c:v>
                </c:pt>
                <c:pt idx="8">
                  <c:v>4.42</c:v>
                </c:pt>
              </c:numCache>
            </c:numRef>
          </c:val>
        </c:ser>
        <c:dLbls>
          <c:showLegendKey val="0"/>
          <c:showVal val="0"/>
          <c:showCatName val="0"/>
          <c:showSerName val="0"/>
          <c:showPercent val="0"/>
          <c:showBubbleSize val="0"/>
        </c:dLbls>
        <c:gapWidth val="150"/>
        <c:axId val="221259264"/>
        <c:axId val="221524352"/>
      </c:barChart>
      <c:catAx>
        <c:axId val="221259264"/>
        <c:scaling>
          <c:orientation val="minMax"/>
        </c:scaling>
        <c:delete val="0"/>
        <c:axPos val="b"/>
        <c:numFmt formatCode="General" sourceLinked="1"/>
        <c:majorTickMark val="out"/>
        <c:minorTickMark val="none"/>
        <c:tickLblPos val="nextTo"/>
        <c:crossAx val="221524352"/>
        <c:crosses val="autoZero"/>
        <c:auto val="1"/>
        <c:lblAlgn val="ctr"/>
        <c:lblOffset val="100"/>
        <c:noMultiLvlLbl val="0"/>
      </c:catAx>
      <c:valAx>
        <c:axId val="22152435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21259264"/>
        <c:crosses val="autoZero"/>
        <c:crossBetween val="between"/>
      </c:valAx>
    </c:plotArea>
    <c:legend>
      <c:legendPos val="b"/>
      <c:layout/>
      <c:overlay val="0"/>
    </c:legend>
    <c:plotVisOnly val="1"/>
    <c:dispBlanksAs val="gap"/>
    <c:showDLblsOverMax val="0"/>
  </c:chart>
  <c:spPr>
    <a:ln>
      <a:solidFill>
        <a:srgbClr val="3F7E44"/>
      </a:solidFill>
      <a:prstDash val="solid"/>
    </a:ln>
  </c:sp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Surface of the marine protected areas, 2012-2022 (Square kilometre)</a:t>
            </a:r>
            <a:endParaRPr lang="en-US" sz="1200" b="0"/>
          </a:p>
          <a:p>
            <a:pPr>
              <a:defRPr sz="1400">
                <a:latin typeface="Calibri"/>
                <a:ea typeface="Calibri"/>
                <a:cs typeface="Calibri"/>
              </a:defRPr>
            </a:pPr>
            <a:r>
              <a:rPr lang="en-US" sz="1200" b="0"/>
              <a:t>SDG ind 14_10: freq=Annual, areaprot=Marine protected area</a:t>
            </a:r>
          </a:p>
        </c:rich>
      </c:tx>
      <c:layout/>
      <c:overlay val="0"/>
    </c:title>
    <c:autoTitleDeleted val="0"/>
    <c:plotArea>
      <c:layout/>
      <c:barChart>
        <c:barDir val="col"/>
        <c:grouping val="clustered"/>
        <c:varyColors val="0"/>
        <c:ser>
          <c:idx val="0"/>
          <c:order val="0"/>
          <c:tx>
            <c:strRef>
              <c:f>'14_10'!$A$23</c:f>
              <c:strCache>
                <c:ptCount val="1"/>
                <c:pt idx="0">
                  <c:v>European Union - 27 countries (from 2020)</c:v>
                </c:pt>
              </c:strCache>
            </c:strRef>
          </c:tx>
          <c:spPr>
            <a:solidFill>
              <a:srgbClr val="0A97D9"/>
            </a:solidFill>
          </c:spPr>
          <c:invertIfNegative val="0"/>
          <c:cat>
            <c:numRef>
              <c:f>'14_10'!$B$22:$F$22</c:f>
              <c:numCache>
                <c:formatCode>General</c:formatCode>
                <c:ptCount val="5"/>
                <c:pt idx="0">
                  <c:v>2012</c:v>
                </c:pt>
                <c:pt idx="1">
                  <c:v>2016</c:v>
                </c:pt>
                <c:pt idx="2">
                  <c:v>2019</c:v>
                </c:pt>
                <c:pt idx="3">
                  <c:v>2021</c:v>
                </c:pt>
                <c:pt idx="4">
                  <c:v>2022</c:v>
                </c:pt>
              </c:numCache>
            </c:numRef>
          </c:cat>
          <c:val>
            <c:numRef>
              <c:f>'14_10'!$B$23:$F$23</c:f>
              <c:numCache>
                <c:formatCode>General</c:formatCode>
                <c:ptCount val="5"/>
                <c:pt idx="0">
                  <c:v>216972</c:v>
                </c:pt>
                <c:pt idx="1">
                  <c:v>386069</c:v>
                </c:pt>
                <c:pt idx="2">
                  <c:v>552008</c:v>
                </c:pt>
                <c:pt idx="3">
                  <c:v>612094</c:v>
                </c:pt>
                <c:pt idx="4">
                  <c:v>628749</c:v>
                </c:pt>
              </c:numCache>
            </c:numRef>
          </c:val>
        </c:ser>
        <c:ser>
          <c:idx val="1"/>
          <c:order val="1"/>
          <c:tx>
            <c:strRef>
              <c:f>'14_10'!$A$24</c:f>
              <c:strCache>
                <c:ptCount val="1"/>
                <c:pt idx="0">
                  <c:v>Denmark</c:v>
                </c:pt>
              </c:strCache>
            </c:strRef>
          </c:tx>
          <c:spPr>
            <a:solidFill>
              <a:srgbClr val="1BB2F5"/>
            </a:solidFill>
          </c:spPr>
          <c:invertIfNegative val="0"/>
          <c:cat>
            <c:numRef>
              <c:f>'14_10'!$B$22:$F$22</c:f>
              <c:numCache>
                <c:formatCode>General</c:formatCode>
                <c:ptCount val="5"/>
                <c:pt idx="0">
                  <c:v>2012</c:v>
                </c:pt>
                <c:pt idx="1">
                  <c:v>2016</c:v>
                </c:pt>
                <c:pt idx="2">
                  <c:v>2019</c:v>
                </c:pt>
                <c:pt idx="3">
                  <c:v>2021</c:v>
                </c:pt>
                <c:pt idx="4">
                  <c:v>2022</c:v>
                </c:pt>
              </c:numCache>
            </c:numRef>
          </c:cat>
          <c:val>
            <c:numRef>
              <c:f>'14_10'!$B$24:$F$24</c:f>
              <c:numCache>
                <c:formatCode>General</c:formatCode>
                <c:ptCount val="5"/>
                <c:pt idx="0">
                  <c:v>19087</c:v>
                </c:pt>
                <c:pt idx="1">
                  <c:v>19122</c:v>
                </c:pt>
                <c:pt idx="2">
                  <c:v>19675</c:v>
                </c:pt>
                <c:pt idx="3">
                  <c:v>19681</c:v>
                </c:pt>
                <c:pt idx="4">
                  <c:v>19664</c:v>
                </c:pt>
              </c:numCache>
            </c:numRef>
          </c:val>
        </c:ser>
        <c:ser>
          <c:idx val="2"/>
          <c:order val="2"/>
          <c:tx>
            <c:strRef>
              <c:f>'14_10'!$A$25</c:f>
              <c:strCache>
                <c:ptCount val="1"/>
                <c:pt idx="0">
                  <c:v>Croatia</c:v>
                </c:pt>
              </c:strCache>
            </c:strRef>
          </c:tx>
          <c:spPr>
            <a:solidFill>
              <a:srgbClr val="68CBF8"/>
            </a:solidFill>
          </c:spPr>
          <c:invertIfNegative val="0"/>
          <c:cat>
            <c:numRef>
              <c:f>'14_10'!$B$22:$F$22</c:f>
              <c:numCache>
                <c:formatCode>General</c:formatCode>
                <c:ptCount val="5"/>
                <c:pt idx="0">
                  <c:v>2012</c:v>
                </c:pt>
                <c:pt idx="1">
                  <c:v>2016</c:v>
                </c:pt>
                <c:pt idx="2">
                  <c:v>2019</c:v>
                </c:pt>
                <c:pt idx="3">
                  <c:v>2021</c:v>
                </c:pt>
                <c:pt idx="4">
                  <c:v>2022</c:v>
                </c:pt>
              </c:numCache>
            </c:numRef>
          </c:cat>
          <c:val>
            <c:numRef>
              <c:f>'14_10'!$B$25:$F$25</c:f>
              <c:numCache>
                <c:formatCode>General</c:formatCode>
                <c:ptCount val="5"/>
                <c:pt idx="0">
                  <c:v>666</c:v>
                </c:pt>
                <c:pt idx="1">
                  <c:v>5025</c:v>
                </c:pt>
                <c:pt idx="2">
                  <c:v>5279</c:v>
                </c:pt>
                <c:pt idx="3">
                  <c:v>5278</c:v>
                </c:pt>
                <c:pt idx="4">
                  <c:v>5281</c:v>
                </c:pt>
              </c:numCache>
            </c:numRef>
          </c:val>
        </c:ser>
        <c:dLbls>
          <c:showLegendKey val="0"/>
          <c:showVal val="0"/>
          <c:showCatName val="0"/>
          <c:showSerName val="0"/>
          <c:showPercent val="0"/>
          <c:showBubbleSize val="0"/>
        </c:dLbls>
        <c:gapWidth val="150"/>
        <c:axId val="225391360"/>
        <c:axId val="225393280"/>
      </c:barChart>
      <c:catAx>
        <c:axId val="225391360"/>
        <c:scaling>
          <c:orientation val="minMax"/>
        </c:scaling>
        <c:delete val="0"/>
        <c:axPos val="b"/>
        <c:numFmt formatCode="General" sourceLinked="1"/>
        <c:majorTickMark val="out"/>
        <c:minorTickMark val="none"/>
        <c:tickLblPos val="nextTo"/>
        <c:crossAx val="225393280"/>
        <c:crosses val="autoZero"/>
        <c:auto val="1"/>
        <c:lblAlgn val="ctr"/>
        <c:lblOffset val="100"/>
        <c:noMultiLvlLbl val="0"/>
      </c:catAx>
      <c:valAx>
        <c:axId val="22539328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25391360"/>
        <c:crosses val="autoZero"/>
        <c:crossBetween val="between"/>
      </c:valAx>
    </c:plotArea>
    <c:legend>
      <c:legendPos val="b"/>
      <c:layout/>
      <c:overlay val="0"/>
    </c:legend>
    <c:plotVisOnly val="1"/>
    <c:dispBlanksAs val="gap"/>
    <c:showDLblsOverMax val="0"/>
  </c:chart>
  <c:spPr>
    <a:ln>
      <a:solidFill>
        <a:srgbClr val="0A97D9"/>
      </a:solidFill>
      <a:prstDash val="solid"/>
    </a:ln>
  </c:sp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Surface of the marine protected areas, 2012-2022 (Percentage)</a:t>
            </a:r>
            <a:endParaRPr lang="en-US" sz="1200" b="0"/>
          </a:p>
          <a:p>
            <a:pPr>
              <a:defRPr sz="1400">
                <a:latin typeface="Calibri"/>
                <a:ea typeface="Calibri"/>
                <a:cs typeface="Calibri"/>
              </a:defRPr>
            </a:pPr>
            <a:r>
              <a:rPr lang="en-US" sz="1200" b="0"/>
              <a:t>SDG ind 14_10: freq=Annual, areaprot=Marine protected area</a:t>
            </a:r>
          </a:p>
        </c:rich>
      </c:tx>
      <c:layout/>
      <c:overlay val="0"/>
    </c:title>
    <c:autoTitleDeleted val="0"/>
    <c:plotArea>
      <c:layout/>
      <c:barChart>
        <c:barDir val="col"/>
        <c:grouping val="clustered"/>
        <c:varyColors val="0"/>
        <c:ser>
          <c:idx val="0"/>
          <c:order val="0"/>
          <c:tx>
            <c:strRef>
              <c:f>'14_10'!$A$33</c:f>
              <c:strCache>
                <c:ptCount val="1"/>
                <c:pt idx="0">
                  <c:v>European Union - 27 countries (from 2020)</c:v>
                </c:pt>
              </c:strCache>
            </c:strRef>
          </c:tx>
          <c:spPr>
            <a:solidFill>
              <a:srgbClr val="0A97D9"/>
            </a:solidFill>
          </c:spPr>
          <c:invertIfNegative val="0"/>
          <c:cat>
            <c:numRef>
              <c:f>'14_10'!$B$32:$F$32</c:f>
              <c:numCache>
                <c:formatCode>General</c:formatCode>
                <c:ptCount val="5"/>
                <c:pt idx="0">
                  <c:v>2012</c:v>
                </c:pt>
                <c:pt idx="1">
                  <c:v>2016</c:v>
                </c:pt>
                <c:pt idx="2">
                  <c:v>2019</c:v>
                </c:pt>
                <c:pt idx="3">
                  <c:v>2021</c:v>
                </c:pt>
                <c:pt idx="4">
                  <c:v>2022</c:v>
                </c:pt>
              </c:numCache>
            </c:numRef>
          </c:cat>
          <c:val>
            <c:numRef>
              <c:f>'14_10'!$B$33:$F$33</c:f>
              <c:numCache>
                <c:formatCode>General</c:formatCode>
                <c:ptCount val="5"/>
                <c:pt idx="0">
                  <c:v>4.2</c:v>
                </c:pt>
                <c:pt idx="1">
                  <c:v>7.4</c:v>
                </c:pt>
                <c:pt idx="2">
                  <c:v>10.9</c:v>
                </c:pt>
                <c:pt idx="3">
                  <c:v>12.1</c:v>
                </c:pt>
                <c:pt idx="4">
                  <c:v>12.3</c:v>
                </c:pt>
              </c:numCache>
            </c:numRef>
          </c:val>
        </c:ser>
        <c:ser>
          <c:idx val="1"/>
          <c:order val="1"/>
          <c:tx>
            <c:strRef>
              <c:f>'14_10'!$A$34</c:f>
              <c:strCache>
                <c:ptCount val="1"/>
                <c:pt idx="0">
                  <c:v>Denmark</c:v>
                </c:pt>
              </c:strCache>
            </c:strRef>
          </c:tx>
          <c:spPr>
            <a:solidFill>
              <a:srgbClr val="1BB2F5"/>
            </a:solidFill>
          </c:spPr>
          <c:invertIfNegative val="0"/>
          <c:cat>
            <c:numRef>
              <c:f>'14_10'!$B$32:$F$32</c:f>
              <c:numCache>
                <c:formatCode>General</c:formatCode>
                <c:ptCount val="5"/>
                <c:pt idx="0">
                  <c:v>2012</c:v>
                </c:pt>
                <c:pt idx="1">
                  <c:v>2016</c:v>
                </c:pt>
                <c:pt idx="2">
                  <c:v>2019</c:v>
                </c:pt>
                <c:pt idx="3">
                  <c:v>2021</c:v>
                </c:pt>
                <c:pt idx="4">
                  <c:v>2022</c:v>
                </c:pt>
              </c:numCache>
            </c:numRef>
          </c:cat>
          <c:val>
            <c:numRef>
              <c:f>'14_10'!$B$34:$F$34</c:f>
              <c:numCache>
                <c:formatCode>General</c:formatCode>
                <c:ptCount val="5"/>
                <c:pt idx="0">
                  <c:v>18.100000000000001</c:v>
                </c:pt>
                <c:pt idx="1">
                  <c:v>18.2</c:v>
                </c:pt>
                <c:pt idx="2">
                  <c:v>18.7</c:v>
                </c:pt>
                <c:pt idx="3">
                  <c:v>18.7</c:v>
                </c:pt>
                <c:pt idx="4">
                  <c:v>18.8</c:v>
                </c:pt>
              </c:numCache>
            </c:numRef>
          </c:val>
        </c:ser>
        <c:ser>
          <c:idx val="2"/>
          <c:order val="2"/>
          <c:tx>
            <c:strRef>
              <c:f>'14_10'!$A$35</c:f>
              <c:strCache>
                <c:ptCount val="1"/>
                <c:pt idx="0">
                  <c:v>Croatia</c:v>
                </c:pt>
              </c:strCache>
            </c:strRef>
          </c:tx>
          <c:spPr>
            <a:solidFill>
              <a:srgbClr val="68CBF8"/>
            </a:solidFill>
          </c:spPr>
          <c:invertIfNegative val="0"/>
          <c:cat>
            <c:numRef>
              <c:f>'14_10'!$B$32:$F$32</c:f>
              <c:numCache>
                <c:formatCode>General</c:formatCode>
                <c:ptCount val="5"/>
                <c:pt idx="0">
                  <c:v>2012</c:v>
                </c:pt>
                <c:pt idx="1">
                  <c:v>2016</c:v>
                </c:pt>
                <c:pt idx="2">
                  <c:v>2019</c:v>
                </c:pt>
                <c:pt idx="3">
                  <c:v>2021</c:v>
                </c:pt>
                <c:pt idx="4">
                  <c:v>2022</c:v>
                </c:pt>
              </c:numCache>
            </c:numRef>
          </c:cat>
          <c:val>
            <c:numRef>
              <c:f>'14_10'!$B$35:$F$35</c:f>
              <c:numCache>
                <c:formatCode>General</c:formatCode>
                <c:ptCount val="5"/>
                <c:pt idx="0">
                  <c:v>1.2</c:v>
                </c:pt>
                <c:pt idx="1">
                  <c:v>9.1</c:v>
                </c:pt>
                <c:pt idx="2">
                  <c:v>9.5</c:v>
                </c:pt>
                <c:pt idx="3">
                  <c:v>9.5</c:v>
                </c:pt>
                <c:pt idx="4">
                  <c:v>9.5</c:v>
                </c:pt>
              </c:numCache>
            </c:numRef>
          </c:val>
        </c:ser>
        <c:dLbls>
          <c:showLegendKey val="0"/>
          <c:showVal val="0"/>
          <c:showCatName val="0"/>
          <c:showSerName val="0"/>
          <c:showPercent val="0"/>
          <c:showBubbleSize val="0"/>
        </c:dLbls>
        <c:gapWidth val="150"/>
        <c:axId val="226448896"/>
        <c:axId val="226450432"/>
      </c:barChart>
      <c:catAx>
        <c:axId val="226448896"/>
        <c:scaling>
          <c:orientation val="minMax"/>
        </c:scaling>
        <c:delete val="0"/>
        <c:axPos val="b"/>
        <c:numFmt formatCode="General" sourceLinked="1"/>
        <c:majorTickMark val="out"/>
        <c:minorTickMark val="none"/>
        <c:tickLblPos val="nextTo"/>
        <c:crossAx val="226450432"/>
        <c:crosses val="autoZero"/>
        <c:auto val="1"/>
        <c:lblAlgn val="ctr"/>
        <c:lblOffset val="100"/>
        <c:noMultiLvlLbl val="0"/>
      </c:catAx>
      <c:valAx>
        <c:axId val="22645043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26448896"/>
        <c:crosses val="autoZero"/>
        <c:crossBetween val="between"/>
      </c:valAx>
    </c:plotArea>
    <c:legend>
      <c:legendPos val="b"/>
      <c:layout/>
      <c:overlay val="0"/>
    </c:legend>
    <c:plotVisOnly val="1"/>
    <c:dispBlanksAs val="gap"/>
    <c:showDLblsOverMax val="0"/>
  </c:chart>
  <c:spPr>
    <a:ln>
      <a:solidFill>
        <a:srgbClr val="0A97D9"/>
      </a:solidFill>
      <a:prstDash val="solid"/>
    </a:ln>
  </c:sp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Estimated trends in fish stock biomass, by fishing areas, 2010-2022</a:t>
            </a:r>
            <a:endParaRPr lang="en-US" sz="1200" b="0"/>
          </a:p>
          <a:p>
            <a:pPr>
              <a:defRPr sz="1400">
                <a:latin typeface="Calibri"/>
                <a:ea typeface="Calibri"/>
                <a:cs typeface="Calibri"/>
              </a:defRPr>
            </a:pPr>
            <a:r>
              <a:rPr lang="en-US" sz="1200" b="0"/>
              <a:t>SDG ind 14_21: freq=Annual, fishreg=EU total marine areas</a:t>
            </a:r>
          </a:p>
        </c:rich>
      </c:tx>
      <c:layout/>
      <c:overlay val="0"/>
    </c:title>
    <c:autoTitleDeleted val="0"/>
    <c:plotArea>
      <c:layout/>
      <c:barChart>
        <c:barDir val="col"/>
        <c:grouping val="clustered"/>
        <c:varyColors val="0"/>
        <c:ser>
          <c:idx val="0"/>
          <c:order val="0"/>
          <c:tx>
            <c:strRef>
              <c:f>'14_21'!$A$23</c:f>
              <c:strCache>
                <c:ptCount val="1"/>
                <c:pt idx="0">
                  <c:v>Fish stock biomass - index 2003 = 100</c:v>
                </c:pt>
              </c:strCache>
            </c:strRef>
          </c:tx>
          <c:spPr>
            <a:solidFill>
              <a:srgbClr val="0A97D9"/>
            </a:solidFill>
          </c:spPr>
          <c:invertIfNegative val="0"/>
          <c:cat>
            <c:numRef>
              <c:f>'14_21'!$B$22:$N$22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'14_21'!$B$23:$N$23</c:f>
              <c:numCache>
                <c:formatCode>General</c:formatCode>
                <c:ptCount val="13"/>
                <c:pt idx="0">
                  <c:v>66</c:v>
                </c:pt>
                <c:pt idx="1">
                  <c:v>69</c:v>
                </c:pt>
                <c:pt idx="2">
                  <c:v>69</c:v>
                </c:pt>
                <c:pt idx="3">
                  <c:v>69</c:v>
                </c:pt>
                <c:pt idx="4">
                  <c:v>71</c:v>
                </c:pt>
                <c:pt idx="5">
                  <c:v>72</c:v>
                </c:pt>
                <c:pt idx="6">
                  <c:v>74</c:v>
                </c:pt>
                <c:pt idx="7">
                  <c:v>74</c:v>
                </c:pt>
                <c:pt idx="8">
                  <c:v>74</c:v>
                </c:pt>
                <c:pt idx="9">
                  <c:v>71</c:v>
                </c:pt>
                <c:pt idx="10">
                  <c:v>71</c:v>
                </c:pt>
                <c:pt idx="11">
                  <c:v>77</c:v>
                </c:pt>
                <c:pt idx="12">
                  <c:v>0</c:v>
                </c:pt>
              </c:numCache>
            </c:numRef>
          </c:val>
        </c:ser>
        <c:dLbls>
          <c:showLegendKey val="0"/>
          <c:showVal val="0"/>
          <c:showCatName val="0"/>
          <c:showSerName val="0"/>
          <c:showPercent val="0"/>
          <c:showBubbleSize val="0"/>
        </c:dLbls>
        <c:gapWidth val="150"/>
        <c:axId val="227032064"/>
        <c:axId val="227037952"/>
      </c:barChart>
      <c:catAx>
        <c:axId val="227032064"/>
        <c:scaling>
          <c:orientation val="minMax"/>
        </c:scaling>
        <c:delete val="0"/>
        <c:axPos val="b"/>
        <c:numFmt formatCode="General" sourceLinked="1"/>
        <c:majorTickMark val="out"/>
        <c:minorTickMark val="none"/>
        <c:tickLblPos val="nextTo"/>
        <c:crossAx val="227037952"/>
        <c:crosses val="autoZero"/>
        <c:auto val="1"/>
        <c:lblAlgn val="ctr"/>
        <c:lblOffset val="100"/>
        <c:noMultiLvlLbl val="0"/>
      </c:catAx>
      <c:valAx>
        <c:axId val="22703795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27032064"/>
        <c:crosses val="autoZero"/>
        <c:crossBetween val="between"/>
      </c:valAx>
    </c:plotArea>
    <c:legend>
      <c:legendPos val="b"/>
      <c:layout/>
      <c:overlay val="0"/>
    </c:legend>
    <c:plotVisOnly val="1"/>
    <c:dispBlanksAs val="gap"/>
    <c:showDLblsOverMax val="0"/>
  </c:chart>
  <c:spPr>
    <a:ln>
      <a:solidFill>
        <a:srgbClr val="0A97D9"/>
      </a:solidFill>
      <a:prstDash val="solid"/>
    </a:ln>
  </c:sp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Estimated trends in fish stock biomass, by fishing areas, 2010-2022</a:t>
            </a:r>
            <a:endParaRPr lang="en-US" sz="1200" b="0"/>
          </a:p>
          <a:p>
            <a:pPr>
              <a:defRPr sz="1400">
                <a:latin typeface="Calibri"/>
                <a:ea typeface="Calibri"/>
                <a:cs typeface="Calibri"/>
              </a:defRPr>
            </a:pPr>
            <a:r>
              <a:rPr lang="en-US" sz="1200" b="0"/>
              <a:t>SDG ind 14_21: freq=Annual, fishreg=Atlantic, Northeast</a:t>
            </a:r>
          </a:p>
        </c:rich>
      </c:tx>
      <c:layout/>
      <c:overlay val="0"/>
    </c:title>
    <c:autoTitleDeleted val="0"/>
    <c:plotArea>
      <c:layout/>
      <c:barChart>
        <c:barDir val="col"/>
        <c:grouping val="clustered"/>
        <c:varyColors val="0"/>
        <c:ser>
          <c:idx val="0"/>
          <c:order val="0"/>
          <c:tx>
            <c:strRef>
              <c:f>'14_21'!$A$31</c:f>
              <c:strCache>
                <c:ptCount val="1"/>
                <c:pt idx="0">
                  <c:v>Fish stock biomass - index 2003 = 100</c:v>
                </c:pt>
              </c:strCache>
            </c:strRef>
          </c:tx>
          <c:spPr>
            <a:solidFill>
              <a:srgbClr val="0A97D9"/>
            </a:solidFill>
          </c:spPr>
          <c:invertIfNegative val="0"/>
          <c:cat>
            <c:numRef>
              <c:f>'14_21'!$B$30:$N$30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'14_21'!$B$31:$N$31</c:f>
              <c:numCache>
                <c:formatCode>General</c:formatCode>
                <c:ptCount val="13"/>
                <c:pt idx="0">
                  <c:v>109</c:v>
                </c:pt>
                <c:pt idx="1">
                  <c:v>125</c:v>
                </c:pt>
                <c:pt idx="2">
                  <c:v>124</c:v>
                </c:pt>
                <c:pt idx="3">
                  <c:v>121</c:v>
                </c:pt>
                <c:pt idx="4">
                  <c:v>123</c:v>
                </c:pt>
                <c:pt idx="5">
                  <c:v>128</c:v>
                </c:pt>
                <c:pt idx="6">
                  <c:v>136</c:v>
                </c:pt>
                <c:pt idx="7">
                  <c:v>131</c:v>
                </c:pt>
                <c:pt idx="8">
                  <c:v>130</c:v>
                </c:pt>
                <c:pt idx="9">
                  <c:v>122</c:v>
                </c:pt>
                <c:pt idx="10">
                  <c:v>126</c:v>
                </c:pt>
                <c:pt idx="11">
                  <c:v>138</c:v>
                </c:pt>
                <c:pt idx="12">
                  <c:v>137</c:v>
                </c:pt>
              </c:numCache>
            </c:numRef>
          </c:val>
        </c:ser>
        <c:dLbls>
          <c:showLegendKey val="0"/>
          <c:showVal val="0"/>
          <c:showCatName val="0"/>
          <c:showSerName val="0"/>
          <c:showPercent val="0"/>
          <c:showBubbleSize val="0"/>
        </c:dLbls>
        <c:gapWidth val="150"/>
        <c:axId val="227617792"/>
        <c:axId val="227623680"/>
      </c:barChart>
      <c:catAx>
        <c:axId val="227617792"/>
        <c:scaling>
          <c:orientation val="minMax"/>
        </c:scaling>
        <c:delete val="0"/>
        <c:axPos val="b"/>
        <c:numFmt formatCode="General" sourceLinked="1"/>
        <c:majorTickMark val="out"/>
        <c:minorTickMark val="none"/>
        <c:tickLblPos val="nextTo"/>
        <c:crossAx val="227623680"/>
        <c:crosses val="autoZero"/>
        <c:auto val="1"/>
        <c:lblAlgn val="ctr"/>
        <c:lblOffset val="100"/>
        <c:noMultiLvlLbl val="0"/>
      </c:catAx>
      <c:valAx>
        <c:axId val="22762368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27617792"/>
        <c:crosses val="autoZero"/>
        <c:crossBetween val="between"/>
      </c:valAx>
    </c:plotArea>
    <c:legend>
      <c:legendPos val="b"/>
      <c:layout/>
      <c:overlay val="0"/>
    </c:legend>
    <c:plotVisOnly val="1"/>
    <c:dispBlanksAs val="gap"/>
    <c:showDLblsOverMax val="0"/>
  </c:chart>
  <c:spPr>
    <a:ln>
      <a:solidFill>
        <a:srgbClr val="0A97D9"/>
      </a:solidFill>
      <a:prstDash val="solid"/>
    </a:ln>
  </c:sp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Estimated trends in fish stock biomass, by fishing areas, 2010-2022</a:t>
            </a:r>
            <a:endParaRPr sz="1200" b="0"/>
          </a:p>
          <a:p>
            <a:pPr>
              <a:defRPr sz="1400">
                <a:latin typeface="Calibri"/>
                <a:ea typeface="Calibri"/>
                <a:cs typeface="Calibri"/>
              </a:defRPr>
            </a:pPr>
            <a:r>
              <a:rPr sz="1200" b="0"/>
              <a:t>SDG ind 14_21: freq=Annual, fishreg=Mediterranean and Black Sea</a:t>
            </a:r>
          </a:p>
        </c:rich>
      </c:tx>
      <c:overlay val="0"/>
    </c:title>
    <c:autoTitleDeleted val="0"/>
    <c:plotArea>
      <c:layout/>
      <c:barChart>
        <c:barDir val="col"/>
        <c:grouping val="clustered"/>
        <c:varyColors val="0"/>
        <c:ser>
          <c:idx val="0"/>
          <c:order val="0"/>
          <c:tx>
            <c:strRef>
              <c:f>'14_21'!$A$39</c:f>
              <c:strCache>
                <c:ptCount val="1"/>
                <c:pt idx="0">
                  <c:v>Fish stock biomass - index 2003 = 100</c:v>
                </c:pt>
              </c:strCache>
            </c:strRef>
          </c:tx>
          <c:spPr>
            <a:solidFill>
              <a:srgbClr val="0A97D9"/>
            </a:solidFill>
          </c:spPr>
          <c:invertIfNegative val="0"/>
          <c:cat>
            <c:numRef>
              <c:f>'14_21'!$B$38:$N$38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'14_21'!$B$39:$N$39</c:f>
              <c:numCache>
                <c:formatCode>General</c:formatCode>
                <c:ptCount val="13"/>
                <c:pt idx="0">
                  <c:v>65</c:v>
                </c:pt>
                <c:pt idx="1">
                  <c:v>63</c:v>
                </c:pt>
                <c:pt idx="2">
                  <c:v>64</c:v>
                </c:pt>
                <c:pt idx="3">
                  <c:v>66</c:v>
                </c:pt>
                <c:pt idx="4">
                  <c:v>67</c:v>
                </c:pt>
                <c:pt idx="5">
                  <c:v>69</c:v>
                </c:pt>
                <c:pt idx="6">
                  <c:v>69</c:v>
                </c:pt>
                <c:pt idx="7">
                  <c:v>71</c:v>
                </c:pt>
                <c:pt idx="8">
                  <c:v>71</c:v>
                </c:pt>
                <c:pt idx="9">
                  <c:v>70</c:v>
                </c:pt>
                <c:pt idx="10">
                  <c:v>69</c:v>
                </c:pt>
                <c:pt idx="11">
                  <c:v>74</c:v>
                </c:pt>
                <c:pt idx="12">
                  <c:v>0</c:v>
                </c:pt>
              </c:numCache>
            </c:numRef>
          </c:val>
        </c:ser>
        <c:dLbls>
          <c:showLegendKey val="0"/>
          <c:showVal val="0"/>
          <c:showCatName val="0"/>
          <c:showSerName val="0"/>
          <c:showPercent val="0"/>
          <c:showBubbleSize val="0"/>
        </c:dLbls>
        <c:gapWidth val="150"/>
        <c:axId val="228258944"/>
        <c:axId val="228260480"/>
      </c:barChart>
      <c:catAx>
        <c:axId val="228258944"/>
        <c:scaling>
          <c:orientation val="minMax"/>
        </c:scaling>
        <c:delete val="0"/>
        <c:axPos val="b"/>
        <c:numFmt formatCode="General" sourceLinked="1"/>
        <c:majorTickMark val="out"/>
        <c:minorTickMark val="none"/>
        <c:tickLblPos val="nextTo"/>
        <c:crossAx val="228260480"/>
        <c:crosses val="autoZero"/>
        <c:auto val="1"/>
        <c:lblAlgn val="ctr"/>
        <c:lblOffset val="100"/>
        <c:noMultiLvlLbl val="0"/>
      </c:catAx>
      <c:valAx>
        <c:axId val="22826048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28258944"/>
        <c:crosses val="autoZero"/>
        <c:crossBetween val="between"/>
      </c:valAx>
    </c:plotArea>
    <c:legend>
      <c:legendPos val="b"/>
      <c:overlay val="0"/>
    </c:legend>
    <c:plotVisOnly val="1"/>
    <c:dispBlanksAs val="gap"/>
    <c:showDLblsOverMax val="0"/>
  </c:chart>
  <c:spPr>
    <a:ln>
      <a:solidFill>
        <a:srgbClr val="0A97D9"/>
      </a:solidFill>
      <a:prstDash val="solid"/>
    </a:ln>
  </c:sp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Estimated trends in fishing pressure, by fishing area, 2010-2022</a:t>
            </a:r>
            <a:endParaRPr lang="en-US" sz="1200" b="0"/>
          </a:p>
          <a:p>
            <a:pPr>
              <a:defRPr sz="1400">
                <a:latin typeface="Calibri"/>
                <a:ea typeface="Calibri"/>
                <a:cs typeface="Calibri"/>
              </a:defRPr>
            </a:pPr>
            <a:r>
              <a:rPr lang="en-US" sz="1200" b="0"/>
              <a:t>SDG ind 14_30: freq=Annual, indic_env=Fish stocks - model based median value</a:t>
            </a:r>
          </a:p>
        </c:rich>
      </c:tx>
      <c:layout/>
      <c:overlay val="0"/>
    </c:title>
    <c:autoTitleDeleted val="0"/>
    <c:plotArea>
      <c:layout/>
      <c:barChart>
        <c:barDir val="col"/>
        <c:grouping val="clustered"/>
        <c:varyColors val="0"/>
        <c:ser>
          <c:idx val="0"/>
          <c:order val="0"/>
          <c:tx>
            <c:strRef>
              <c:f>'14_30'!$A$23</c:f>
              <c:strCache>
                <c:ptCount val="1"/>
                <c:pt idx="0">
                  <c:v>EU total marine areas</c:v>
                </c:pt>
              </c:strCache>
            </c:strRef>
          </c:tx>
          <c:spPr>
            <a:solidFill>
              <a:srgbClr val="0A97D9"/>
            </a:solidFill>
          </c:spPr>
          <c:invertIfNegative val="0"/>
          <c:cat>
            <c:numRef>
              <c:f>'14_30'!$B$22:$N$22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'14_30'!$B$23:$N$23</c:f>
              <c:numCache>
                <c:formatCode>General</c:formatCode>
                <c:ptCount val="13"/>
                <c:pt idx="0">
                  <c:v>1.38</c:v>
                </c:pt>
                <c:pt idx="1">
                  <c:v>1.31</c:v>
                </c:pt>
                <c:pt idx="2">
                  <c:v>1.28</c:v>
                </c:pt>
                <c:pt idx="3">
                  <c:v>1.21</c:v>
                </c:pt>
                <c:pt idx="4">
                  <c:v>1.17</c:v>
                </c:pt>
                <c:pt idx="5">
                  <c:v>1.1599999999999999</c:v>
                </c:pt>
                <c:pt idx="6">
                  <c:v>1.1299999999999999</c:v>
                </c:pt>
                <c:pt idx="7">
                  <c:v>1.1100000000000001</c:v>
                </c:pt>
                <c:pt idx="8">
                  <c:v>1.1299999999999999</c:v>
                </c:pt>
                <c:pt idx="9">
                  <c:v>1.1200000000000001</c:v>
                </c:pt>
                <c:pt idx="10">
                  <c:v>0.96</c:v>
                </c:pt>
                <c:pt idx="11">
                  <c:v>0.88</c:v>
                </c:pt>
                <c:pt idx="12">
                  <c:v>0</c:v>
                </c:pt>
              </c:numCache>
            </c:numRef>
          </c:val>
        </c:ser>
        <c:ser>
          <c:idx val="1"/>
          <c:order val="1"/>
          <c:tx>
            <c:strRef>
              <c:f>'14_30'!$A$24</c:f>
              <c:strCache>
                <c:ptCount val="1"/>
                <c:pt idx="0">
                  <c:v>Atlantic, Northeast</c:v>
                </c:pt>
              </c:strCache>
            </c:strRef>
          </c:tx>
          <c:spPr>
            <a:solidFill>
              <a:srgbClr val="1BB2F5"/>
            </a:solidFill>
          </c:spPr>
          <c:invertIfNegative val="0"/>
          <c:cat>
            <c:numRef>
              <c:f>'14_30'!$B$22:$N$22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'14_30'!$B$24:$N$24</c:f>
              <c:numCache>
                <c:formatCode>General</c:formatCode>
                <c:ptCount val="13"/>
                <c:pt idx="0">
                  <c:v>1.07</c:v>
                </c:pt>
                <c:pt idx="1">
                  <c:v>0.95</c:v>
                </c:pt>
                <c:pt idx="2">
                  <c:v>0.95</c:v>
                </c:pt>
                <c:pt idx="3">
                  <c:v>0.87</c:v>
                </c:pt>
                <c:pt idx="4">
                  <c:v>0.86</c:v>
                </c:pt>
                <c:pt idx="5">
                  <c:v>0.83</c:v>
                </c:pt>
                <c:pt idx="6">
                  <c:v>0.82</c:v>
                </c:pt>
                <c:pt idx="7">
                  <c:v>0.81</c:v>
                </c:pt>
                <c:pt idx="8">
                  <c:v>0.82</c:v>
                </c:pt>
                <c:pt idx="9">
                  <c:v>0.84</c:v>
                </c:pt>
                <c:pt idx="10">
                  <c:v>0.72</c:v>
                </c:pt>
                <c:pt idx="11">
                  <c:v>0.68</c:v>
                </c:pt>
                <c:pt idx="12">
                  <c:v>0.57999999999999996</c:v>
                </c:pt>
              </c:numCache>
            </c:numRef>
          </c:val>
        </c:ser>
        <c:ser>
          <c:idx val="2"/>
          <c:order val="2"/>
          <c:tx>
            <c:strRef>
              <c:f>'14_30'!$A$25</c:f>
              <c:strCache>
                <c:ptCount val="1"/>
                <c:pt idx="0">
                  <c:v>Mediterranean and Black Sea</c:v>
                </c:pt>
              </c:strCache>
            </c:strRef>
          </c:tx>
          <c:spPr>
            <a:solidFill>
              <a:srgbClr val="68CBF8"/>
            </a:solidFill>
          </c:spPr>
          <c:invertIfNegative val="0"/>
          <c:cat>
            <c:numRef>
              <c:f>'14_30'!$B$22:$N$22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'14_30'!$B$25:$N$25</c:f>
              <c:numCache>
                <c:formatCode>General</c:formatCode>
                <c:ptCount val="13"/>
                <c:pt idx="0">
                  <c:v>1.87</c:v>
                </c:pt>
                <c:pt idx="1">
                  <c:v>1.87</c:v>
                </c:pt>
                <c:pt idx="2">
                  <c:v>1.8</c:v>
                </c:pt>
                <c:pt idx="3">
                  <c:v>1.76</c:v>
                </c:pt>
                <c:pt idx="4">
                  <c:v>1.68</c:v>
                </c:pt>
                <c:pt idx="5">
                  <c:v>1.69</c:v>
                </c:pt>
                <c:pt idx="6">
                  <c:v>1.62</c:v>
                </c:pt>
                <c:pt idx="7">
                  <c:v>1.58</c:v>
                </c:pt>
                <c:pt idx="8">
                  <c:v>1.61</c:v>
                </c:pt>
                <c:pt idx="9">
                  <c:v>1.59</c:v>
                </c:pt>
                <c:pt idx="10">
                  <c:v>1.35</c:v>
                </c:pt>
                <c:pt idx="11">
                  <c:v>1.23</c:v>
                </c:pt>
                <c:pt idx="12">
                  <c:v>0</c:v>
                </c:pt>
              </c:numCache>
            </c:numRef>
          </c:val>
        </c:ser>
        <c:dLbls>
          <c:showLegendKey val="0"/>
          <c:showVal val="0"/>
          <c:showCatName val="0"/>
          <c:showSerName val="0"/>
          <c:showPercent val="0"/>
          <c:showBubbleSize val="0"/>
        </c:dLbls>
        <c:gapWidth val="150"/>
        <c:axId val="228508032"/>
        <c:axId val="228509568"/>
      </c:barChart>
      <c:catAx>
        <c:axId val="228508032"/>
        <c:scaling>
          <c:orientation val="minMax"/>
        </c:scaling>
        <c:delete val="0"/>
        <c:axPos val="b"/>
        <c:numFmt formatCode="General" sourceLinked="1"/>
        <c:majorTickMark val="out"/>
        <c:minorTickMark val="none"/>
        <c:tickLblPos val="nextTo"/>
        <c:crossAx val="228509568"/>
        <c:crosses val="autoZero"/>
        <c:auto val="1"/>
        <c:lblAlgn val="ctr"/>
        <c:lblOffset val="100"/>
        <c:noMultiLvlLbl val="0"/>
      </c:catAx>
      <c:valAx>
        <c:axId val="22850956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28508032"/>
        <c:crosses val="autoZero"/>
        <c:crossBetween val="between"/>
      </c:valAx>
    </c:plotArea>
    <c:legend>
      <c:legendPos val="b"/>
      <c:layout/>
      <c:overlay val="0"/>
    </c:legend>
    <c:plotVisOnly val="1"/>
    <c:dispBlanksAs val="gap"/>
    <c:showDLblsOverMax val="0"/>
  </c:chart>
  <c:spPr>
    <a:ln>
      <a:solidFill>
        <a:srgbClr val="0A97D9"/>
      </a:solidFill>
      <a:prstDash val="solid"/>
    </a:ln>
  </c:sp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Bathing sites with excellent water quality by location, 2011-2023</a:t>
            </a:r>
            <a:endParaRPr lang="en-US" sz="1200" b="0"/>
          </a:p>
          <a:p>
            <a:pPr>
              <a:defRPr sz="1400">
                <a:latin typeface="Calibri"/>
                <a:ea typeface="Calibri"/>
                <a:cs typeface="Calibri"/>
              </a:defRPr>
            </a:pPr>
            <a:r>
              <a:rPr lang="en-US" sz="1200" b="0"/>
              <a:t>SDG ind 14_40: freq=Annual, aquaenv=Coastal water - number</a:t>
            </a:r>
          </a:p>
        </c:rich>
      </c:tx>
      <c:layout/>
      <c:overlay val="0"/>
    </c:title>
    <c:autoTitleDeleted val="0"/>
    <c:plotArea>
      <c:layout/>
      <c:barChart>
        <c:barDir val="col"/>
        <c:grouping val="clustered"/>
        <c:varyColors val="0"/>
        <c:ser>
          <c:idx val="0"/>
          <c:order val="0"/>
          <c:tx>
            <c:strRef>
              <c:f>'14_40'!$A$23</c:f>
              <c:strCache>
                <c:ptCount val="1"/>
                <c:pt idx="0">
                  <c:v>European Union - 27 countries (from 2020)</c:v>
                </c:pt>
              </c:strCache>
            </c:strRef>
          </c:tx>
          <c:spPr>
            <a:solidFill>
              <a:srgbClr val="0A97D9"/>
            </a:solidFill>
          </c:spPr>
          <c:invertIfNegative val="0"/>
          <c:cat>
            <c:numRef>
              <c:f>'14_40'!$B$22:$N$22</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'14_40'!$B$23:$N$23</c:f>
              <c:numCache>
                <c:formatCode>General</c:formatCode>
                <c:ptCount val="13"/>
                <c:pt idx="0">
                  <c:v>14807</c:v>
                </c:pt>
                <c:pt idx="1">
                  <c:v>14761</c:v>
                </c:pt>
                <c:pt idx="2">
                  <c:v>14718</c:v>
                </c:pt>
                <c:pt idx="3">
                  <c:v>14115</c:v>
                </c:pt>
                <c:pt idx="4">
                  <c:v>14150</c:v>
                </c:pt>
                <c:pt idx="5">
                  <c:v>14181</c:v>
                </c:pt>
                <c:pt idx="6">
                  <c:v>14293</c:v>
                </c:pt>
                <c:pt idx="7">
                  <c:v>14381</c:v>
                </c:pt>
                <c:pt idx="8">
                  <c:v>14404</c:v>
                </c:pt>
                <c:pt idx="9">
                  <c:v>14361</c:v>
                </c:pt>
                <c:pt idx="10">
                  <c:v>14471</c:v>
                </c:pt>
                <c:pt idx="11">
                  <c:v>14519</c:v>
                </c:pt>
                <c:pt idx="12">
                  <c:v>14585</c:v>
                </c:pt>
              </c:numCache>
            </c:numRef>
          </c:val>
        </c:ser>
        <c:ser>
          <c:idx val="1"/>
          <c:order val="1"/>
          <c:tx>
            <c:strRef>
              <c:f>'14_40'!$A$24</c:f>
              <c:strCache>
                <c:ptCount val="1"/>
                <c:pt idx="0">
                  <c:v>Denmark</c:v>
                </c:pt>
              </c:strCache>
            </c:strRef>
          </c:tx>
          <c:spPr>
            <a:solidFill>
              <a:srgbClr val="1BB2F5"/>
            </a:solidFill>
          </c:spPr>
          <c:invertIfNegative val="0"/>
          <c:cat>
            <c:numRef>
              <c:f>'14_40'!$B$22:$N$22</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'14_40'!$B$24:$N$24</c:f>
              <c:numCache>
                <c:formatCode>General</c:formatCode>
                <c:ptCount val="13"/>
                <c:pt idx="0">
                  <c:v>1011</c:v>
                </c:pt>
                <c:pt idx="1">
                  <c:v>973</c:v>
                </c:pt>
                <c:pt idx="2">
                  <c:v>923</c:v>
                </c:pt>
                <c:pt idx="3">
                  <c:v>917</c:v>
                </c:pt>
                <c:pt idx="4">
                  <c:v>918</c:v>
                </c:pt>
                <c:pt idx="5">
                  <c:v>921</c:v>
                </c:pt>
                <c:pt idx="6">
                  <c:v>915</c:v>
                </c:pt>
                <c:pt idx="7">
                  <c:v>910</c:v>
                </c:pt>
                <c:pt idx="8">
                  <c:v>905</c:v>
                </c:pt>
                <c:pt idx="9">
                  <c:v>906</c:v>
                </c:pt>
                <c:pt idx="10">
                  <c:v>908</c:v>
                </c:pt>
                <c:pt idx="11">
                  <c:v>917</c:v>
                </c:pt>
                <c:pt idx="12">
                  <c:v>920</c:v>
                </c:pt>
              </c:numCache>
            </c:numRef>
          </c:val>
        </c:ser>
        <c:ser>
          <c:idx val="2"/>
          <c:order val="2"/>
          <c:tx>
            <c:strRef>
              <c:f>'14_40'!$A$25</c:f>
              <c:strCache>
                <c:ptCount val="1"/>
                <c:pt idx="0">
                  <c:v>Croatia</c:v>
                </c:pt>
              </c:strCache>
            </c:strRef>
          </c:tx>
          <c:spPr>
            <a:solidFill>
              <a:srgbClr val="68CBF8"/>
            </a:solidFill>
          </c:spPr>
          <c:invertIfNegative val="0"/>
          <c:cat>
            <c:numRef>
              <c:f>'14_40'!$B$22:$N$22</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'14_40'!$B$25:$N$25</c:f>
              <c:numCache>
                <c:formatCode>General</c:formatCode>
                <c:ptCount val="13"/>
                <c:pt idx="0">
                  <c:v>906</c:v>
                </c:pt>
                <c:pt idx="1">
                  <c:v>912</c:v>
                </c:pt>
                <c:pt idx="2">
                  <c:v>919</c:v>
                </c:pt>
                <c:pt idx="3">
                  <c:v>918</c:v>
                </c:pt>
                <c:pt idx="4">
                  <c:v>908</c:v>
                </c:pt>
                <c:pt idx="5">
                  <c:v>922</c:v>
                </c:pt>
                <c:pt idx="6">
                  <c:v>949</c:v>
                </c:pt>
                <c:pt idx="7">
                  <c:v>981</c:v>
                </c:pt>
                <c:pt idx="8">
                  <c:v>953</c:v>
                </c:pt>
                <c:pt idx="9">
                  <c:v>894</c:v>
                </c:pt>
                <c:pt idx="10">
                  <c:v>894</c:v>
                </c:pt>
                <c:pt idx="11">
                  <c:v>894</c:v>
                </c:pt>
                <c:pt idx="12">
                  <c:v>894</c:v>
                </c:pt>
              </c:numCache>
            </c:numRef>
          </c:val>
        </c:ser>
        <c:ser>
          <c:idx val="3"/>
          <c:order val="3"/>
          <c:tx>
            <c:strRef>
              <c:f>'14_40'!$A$26</c:f>
              <c:strCache>
                <c:ptCount val="1"/>
                <c:pt idx="0">
                  <c:v>Serbia</c:v>
                </c:pt>
              </c:strCache>
            </c:strRef>
          </c:tx>
          <c:spPr>
            <a:solidFill>
              <a:srgbClr val="9BDDFB"/>
            </a:solidFill>
          </c:spPr>
          <c:invertIfNegative val="0"/>
          <c:cat>
            <c:numRef>
              <c:f>'14_40'!$B$22:$N$22</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'14_40'!$B$26:$N$26</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220305664"/>
        <c:axId val="220610560"/>
      </c:barChart>
      <c:catAx>
        <c:axId val="220305664"/>
        <c:scaling>
          <c:orientation val="minMax"/>
        </c:scaling>
        <c:delete val="0"/>
        <c:axPos val="b"/>
        <c:numFmt formatCode="General" sourceLinked="1"/>
        <c:majorTickMark val="out"/>
        <c:minorTickMark val="none"/>
        <c:tickLblPos val="nextTo"/>
        <c:crossAx val="220610560"/>
        <c:crosses val="autoZero"/>
        <c:auto val="1"/>
        <c:lblAlgn val="ctr"/>
        <c:lblOffset val="100"/>
        <c:noMultiLvlLbl val="0"/>
      </c:catAx>
      <c:valAx>
        <c:axId val="22061056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20305664"/>
        <c:crosses val="autoZero"/>
        <c:crossBetween val="between"/>
      </c:valAx>
    </c:plotArea>
    <c:legend>
      <c:legendPos val="b"/>
      <c:layout/>
      <c:overlay val="0"/>
    </c:legend>
    <c:plotVisOnly val="1"/>
    <c:dispBlanksAs val="gap"/>
    <c:showDLblsOverMax val="0"/>
  </c:chart>
  <c:spPr>
    <a:ln>
      <a:solidFill>
        <a:srgbClr val="0A97D9"/>
      </a:solidFill>
      <a:prstDash val="solid"/>
    </a:ln>
  </c:sp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Bathing sites with excellent water quality by location, 2011-2023</a:t>
            </a:r>
            <a:endParaRPr lang="en-US" sz="1200" b="0"/>
          </a:p>
          <a:p>
            <a:pPr>
              <a:defRPr sz="1400">
                <a:latin typeface="Calibri"/>
                <a:ea typeface="Calibri"/>
                <a:cs typeface="Calibri"/>
              </a:defRPr>
            </a:pPr>
            <a:r>
              <a:rPr lang="en-US" sz="1200" b="0"/>
              <a:t>SDG ind 14_40: freq=Annual, aquaenv=Coastal water excellent - number</a:t>
            </a:r>
          </a:p>
        </c:rich>
      </c:tx>
      <c:layout/>
      <c:overlay val="0"/>
    </c:title>
    <c:autoTitleDeleted val="0"/>
    <c:plotArea>
      <c:layout/>
      <c:barChart>
        <c:barDir val="col"/>
        <c:grouping val="clustered"/>
        <c:varyColors val="0"/>
        <c:ser>
          <c:idx val="0"/>
          <c:order val="0"/>
          <c:tx>
            <c:strRef>
              <c:f>'14_40'!$A$34</c:f>
              <c:strCache>
                <c:ptCount val="1"/>
                <c:pt idx="0">
                  <c:v>European Union - 27 countries (from 2020)</c:v>
                </c:pt>
              </c:strCache>
            </c:strRef>
          </c:tx>
          <c:spPr>
            <a:solidFill>
              <a:srgbClr val="0A97D9"/>
            </a:solidFill>
          </c:spPr>
          <c:invertIfNegative val="0"/>
          <c:cat>
            <c:numRef>
              <c:f>'14_40'!$B$33:$N$33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'14_40'!$B$34:$N$34</c:f>
              <c:numCache>
                <c:formatCode>General</c:formatCode>
                <c:ptCount val="13"/>
                <c:pt idx="0">
                  <c:v>12042</c:v>
                </c:pt>
                <c:pt idx="1">
                  <c:v>12248</c:v>
                </c:pt>
                <c:pt idx="2">
                  <c:v>12573</c:v>
                </c:pt>
                <c:pt idx="3">
                  <c:v>12119</c:v>
                </c:pt>
                <c:pt idx="4">
                  <c:v>12311</c:v>
                </c:pt>
                <c:pt idx="5">
                  <c:v>12476</c:v>
                </c:pt>
                <c:pt idx="6">
                  <c:v>12492</c:v>
                </c:pt>
                <c:pt idx="7">
                  <c:v>12675</c:v>
                </c:pt>
                <c:pt idx="8">
                  <c:v>12728</c:v>
                </c:pt>
                <c:pt idx="9">
                  <c:v>12690</c:v>
                </c:pt>
                <c:pt idx="10">
                  <c:v>12731</c:v>
                </c:pt>
                <c:pt idx="11">
                  <c:v>12912</c:v>
                </c:pt>
                <c:pt idx="12">
                  <c:v>12948</c:v>
                </c:pt>
              </c:numCache>
            </c:numRef>
          </c:val>
        </c:ser>
        <c:ser>
          <c:idx val="1"/>
          <c:order val="1"/>
          <c:tx>
            <c:strRef>
              <c:f>'14_40'!$A$35</c:f>
              <c:strCache>
                <c:ptCount val="1"/>
                <c:pt idx="0">
                  <c:v>Denmark</c:v>
                </c:pt>
              </c:strCache>
            </c:strRef>
          </c:tx>
          <c:spPr>
            <a:solidFill>
              <a:srgbClr val="1BB2F5"/>
            </a:solidFill>
          </c:spPr>
          <c:invertIfNegative val="0"/>
          <c:cat>
            <c:numRef>
              <c:f>'14_40'!$B$33:$N$33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'14_40'!$B$35:$N$35</c:f>
              <c:numCache>
                <c:formatCode>General</c:formatCode>
                <c:ptCount val="13"/>
                <c:pt idx="0">
                  <c:v>657</c:v>
                </c:pt>
                <c:pt idx="1">
                  <c:v>692</c:v>
                </c:pt>
                <c:pt idx="2">
                  <c:v>694</c:v>
                </c:pt>
                <c:pt idx="3">
                  <c:v>709</c:v>
                </c:pt>
                <c:pt idx="4">
                  <c:v>776</c:v>
                </c:pt>
                <c:pt idx="5">
                  <c:v>785</c:v>
                </c:pt>
                <c:pt idx="6">
                  <c:v>786</c:v>
                </c:pt>
                <c:pt idx="7">
                  <c:v>790</c:v>
                </c:pt>
                <c:pt idx="8">
                  <c:v>793</c:v>
                </c:pt>
                <c:pt idx="9">
                  <c:v>819</c:v>
                </c:pt>
                <c:pt idx="10">
                  <c:v>830</c:v>
                </c:pt>
                <c:pt idx="11">
                  <c:v>861</c:v>
                </c:pt>
                <c:pt idx="12">
                  <c:v>864</c:v>
                </c:pt>
              </c:numCache>
            </c:numRef>
          </c:val>
        </c:ser>
        <c:ser>
          <c:idx val="2"/>
          <c:order val="2"/>
          <c:tx>
            <c:strRef>
              <c:f>'14_40'!$A$36</c:f>
              <c:strCache>
                <c:ptCount val="1"/>
                <c:pt idx="0">
                  <c:v>Croatia</c:v>
                </c:pt>
              </c:strCache>
            </c:strRef>
          </c:tx>
          <c:spPr>
            <a:solidFill>
              <a:srgbClr val="68CBF8"/>
            </a:solidFill>
          </c:spPr>
          <c:invertIfNegative val="0"/>
          <c:cat>
            <c:numRef>
              <c:f>'14_40'!$B$33:$N$33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'14_40'!$B$36:$N$36</c:f>
              <c:numCache>
                <c:formatCode>General</c:formatCode>
                <c:ptCount val="13"/>
                <c:pt idx="0">
                  <c:v>886</c:v>
                </c:pt>
                <c:pt idx="1">
                  <c:v>876</c:v>
                </c:pt>
                <c:pt idx="2">
                  <c:v>877</c:v>
                </c:pt>
                <c:pt idx="3">
                  <c:v>885</c:v>
                </c:pt>
                <c:pt idx="4">
                  <c:v>877</c:v>
                </c:pt>
                <c:pt idx="5">
                  <c:v>889</c:v>
                </c:pt>
                <c:pt idx="6">
                  <c:v>909</c:v>
                </c:pt>
                <c:pt idx="7">
                  <c:v>938</c:v>
                </c:pt>
                <c:pt idx="8">
                  <c:v>938</c:v>
                </c:pt>
                <c:pt idx="9">
                  <c:v>883</c:v>
                </c:pt>
                <c:pt idx="10">
                  <c:v>887</c:v>
                </c:pt>
                <c:pt idx="11">
                  <c:v>884</c:v>
                </c:pt>
                <c:pt idx="12">
                  <c:v>886</c:v>
                </c:pt>
              </c:numCache>
            </c:numRef>
          </c:val>
        </c:ser>
        <c:ser>
          <c:idx val="3"/>
          <c:order val="3"/>
          <c:tx>
            <c:strRef>
              <c:f>'14_40'!$A$37</c:f>
              <c:strCache>
                <c:ptCount val="1"/>
                <c:pt idx="0">
                  <c:v>Serbia</c:v>
                </c:pt>
              </c:strCache>
            </c:strRef>
          </c:tx>
          <c:spPr>
            <a:solidFill>
              <a:srgbClr val="9BDDFB"/>
            </a:solidFill>
          </c:spPr>
          <c:invertIfNegative val="0"/>
          <c:cat>
            <c:numRef>
              <c:f>'14_40'!$B$33:$N$33</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'14_40'!$B$37:$N$37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226912128"/>
        <c:axId val="226913664"/>
      </c:barChart>
      <c:catAx>
        <c:axId val="226912128"/>
        <c:scaling>
          <c:orientation val="minMax"/>
        </c:scaling>
        <c:delete val="0"/>
        <c:axPos val="b"/>
        <c:numFmt formatCode="General" sourceLinked="1"/>
        <c:majorTickMark val="out"/>
        <c:minorTickMark val="none"/>
        <c:tickLblPos val="nextTo"/>
        <c:crossAx val="226913664"/>
        <c:crosses val="autoZero"/>
        <c:auto val="1"/>
        <c:lblAlgn val="ctr"/>
        <c:lblOffset val="100"/>
        <c:noMultiLvlLbl val="0"/>
      </c:catAx>
      <c:valAx>
        <c:axId val="22691366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26912128"/>
        <c:crosses val="autoZero"/>
        <c:crossBetween val="between"/>
      </c:valAx>
    </c:plotArea>
    <c:legend>
      <c:legendPos val="b"/>
      <c:layout/>
      <c:overlay val="0"/>
    </c:legend>
    <c:plotVisOnly val="1"/>
    <c:dispBlanksAs val="gap"/>
    <c:showDLblsOverMax val="0"/>
  </c:chart>
  <c:spPr>
    <a:ln>
      <a:solidFill>
        <a:srgbClr val="0A97D9"/>
      </a:solidFill>
      <a:prstDash val="solid"/>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Obesity rate by body mass index (BMI), 2014-2022 (Percentage)</a:t>
            </a:r>
            <a:endParaRPr sz="1200" b="0"/>
          </a:p>
          <a:p>
            <a:pPr>
              <a:defRPr sz="1400">
                <a:latin typeface="Calibri"/>
                <a:ea typeface="Calibri"/>
                <a:cs typeface="Calibri"/>
              </a:defRPr>
            </a:pPr>
            <a:r>
              <a:rPr sz="1200" b="0"/>
              <a:t>SDG ind 02_10: freq=Annual, bmi=Obese</a:t>
            </a:r>
          </a:p>
        </c:rich>
      </c:tx>
      <c:overlay val="0"/>
    </c:title>
    <c:autoTitleDeleted val="0"/>
    <c:plotArea>
      <c:layout/>
      <c:barChart>
        <c:barDir val="col"/>
        <c:grouping val="clustered"/>
        <c:varyColors val="0"/>
        <c:ser>
          <c:idx val="0"/>
          <c:order val="0"/>
          <c:tx>
            <c:strRef>
              <c:f>'02_10'!$A$45</c:f>
              <c:strCache>
                <c:ptCount val="1"/>
                <c:pt idx="0">
                  <c:v>European Union - 27 countries (from 2020)</c:v>
                </c:pt>
              </c:strCache>
            </c:strRef>
          </c:tx>
          <c:spPr>
            <a:solidFill>
              <a:srgbClr val="DDA63A"/>
            </a:solidFill>
          </c:spPr>
          <c:invertIfNegative val="0"/>
          <c:cat>
            <c:numRef>
              <c:f>'02_10'!$B$44:$E$44</c:f>
              <c:numCache>
                <c:formatCode>General</c:formatCode>
                <c:ptCount val="4"/>
                <c:pt idx="0">
                  <c:v>2014</c:v>
                </c:pt>
                <c:pt idx="1">
                  <c:v>2017</c:v>
                </c:pt>
                <c:pt idx="2">
                  <c:v>2019</c:v>
                </c:pt>
                <c:pt idx="3">
                  <c:v>2022</c:v>
                </c:pt>
              </c:numCache>
            </c:numRef>
          </c:cat>
          <c:val>
            <c:numRef>
              <c:f>'02_10'!$B$45:$E$45</c:f>
              <c:numCache>
                <c:formatCode>General</c:formatCode>
                <c:ptCount val="4"/>
                <c:pt idx="0">
                  <c:v>15.4</c:v>
                </c:pt>
                <c:pt idx="1">
                  <c:v>14.9</c:v>
                </c:pt>
                <c:pt idx="2">
                  <c:v>16.5</c:v>
                </c:pt>
                <c:pt idx="3">
                  <c:v>14.8</c:v>
                </c:pt>
              </c:numCache>
            </c:numRef>
          </c:val>
        </c:ser>
        <c:ser>
          <c:idx val="1"/>
          <c:order val="1"/>
          <c:tx>
            <c:strRef>
              <c:f>'02_10'!$A$46</c:f>
              <c:strCache>
                <c:ptCount val="1"/>
                <c:pt idx="0">
                  <c:v>Denmark</c:v>
                </c:pt>
              </c:strCache>
            </c:strRef>
          </c:tx>
          <c:spPr>
            <a:solidFill>
              <a:srgbClr val="DA9E1E"/>
            </a:solidFill>
          </c:spPr>
          <c:invertIfNegative val="0"/>
          <c:cat>
            <c:numRef>
              <c:f>'02_10'!$B$44:$E$44</c:f>
              <c:numCache>
                <c:formatCode>General</c:formatCode>
                <c:ptCount val="4"/>
                <c:pt idx="0">
                  <c:v>2014</c:v>
                </c:pt>
                <c:pt idx="1">
                  <c:v>2017</c:v>
                </c:pt>
                <c:pt idx="2">
                  <c:v>2019</c:v>
                </c:pt>
                <c:pt idx="3">
                  <c:v>2022</c:v>
                </c:pt>
              </c:numCache>
            </c:numRef>
          </c:cat>
          <c:val>
            <c:numRef>
              <c:f>'02_10'!$B$46:$E$46</c:f>
              <c:numCache>
                <c:formatCode>General</c:formatCode>
                <c:ptCount val="4"/>
                <c:pt idx="0">
                  <c:v>14.9</c:v>
                </c:pt>
                <c:pt idx="1">
                  <c:v>18</c:v>
                </c:pt>
                <c:pt idx="2">
                  <c:v>16.5</c:v>
                </c:pt>
                <c:pt idx="3">
                  <c:v>19.399999999999999</c:v>
                </c:pt>
              </c:numCache>
            </c:numRef>
          </c:val>
        </c:ser>
        <c:ser>
          <c:idx val="2"/>
          <c:order val="2"/>
          <c:tx>
            <c:strRef>
              <c:f>'02_10'!$A$47</c:f>
              <c:strCache>
                <c:ptCount val="1"/>
                <c:pt idx="0">
                  <c:v>Croatia</c:v>
                </c:pt>
              </c:strCache>
            </c:strRef>
          </c:tx>
          <c:spPr>
            <a:solidFill>
              <a:srgbClr val="CB9323"/>
            </a:solidFill>
          </c:spPr>
          <c:invertIfNegative val="0"/>
          <c:cat>
            <c:numRef>
              <c:f>'02_10'!$B$44:$E$44</c:f>
              <c:numCache>
                <c:formatCode>General</c:formatCode>
                <c:ptCount val="4"/>
                <c:pt idx="0">
                  <c:v>2014</c:v>
                </c:pt>
                <c:pt idx="1">
                  <c:v>2017</c:v>
                </c:pt>
                <c:pt idx="2">
                  <c:v>2019</c:v>
                </c:pt>
                <c:pt idx="3">
                  <c:v>2022</c:v>
                </c:pt>
              </c:numCache>
            </c:numRef>
          </c:cat>
          <c:val>
            <c:numRef>
              <c:f>'02_10'!$B$47:$E$47</c:f>
              <c:numCache>
                <c:formatCode>General</c:formatCode>
                <c:ptCount val="4"/>
                <c:pt idx="0">
                  <c:v>18.7</c:v>
                </c:pt>
                <c:pt idx="1">
                  <c:v>18.2</c:v>
                </c:pt>
                <c:pt idx="2">
                  <c:v>23</c:v>
                </c:pt>
                <c:pt idx="3">
                  <c:v>16.7</c:v>
                </c:pt>
              </c:numCache>
            </c:numRef>
          </c:val>
        </c:ser>
        <c:ser>
          <c:idx val="3"/>
          <c:order val="3"/>
          <c:tx>
            <c:strRef>
              <c:f>'02_10'!$A$48</c:f>
              <c:strCache>
                <c:ptCount val="1"/>
                <c:pt idx="0">
                  <c:v>Serbia</c:v>
                </c:pt>
              </c:strCache>
            </c:strRef>
          </c:tx>
          <c:spPr>
            <a:solidFill>
              <a:srgbClr val="BA8720"/>
            </a:solidFill>
          </c:spPr>
          <c:invertIfNegative val="0"/>
          <c:cat>
            <c:numRef>
              <c:f>'02_10'!$B$44:$E$44</c:f>
              <c:numCache>
                <c:formatCode>General</c:formatCode>
                <c:ptCount val="4"/>
                <c:pt idx="0">
                  <c:v>2014</c:v>
                </c:pt>
                <c:pt idx="1">
                  <c:v>2017</c:v>
                </c:pt>
                <c:pt idx="2">
                  <c:v>2019</c:v>
                </c:pt>
                <c:pt idx="3">
                  <c:v>2022</c:v>
                </c:pt>
              </c:numCache>
            </c:numRef>
          </c:cat>
          <c:val>
            <c:numRef>
              <c:f>'02_10'!$B$48:$E$48</c:f>
              <c:numCache>
                <c:formatCode>General</c:formatCode>
                <c:ptCount val="4"/>
                <c:pt idx="0">
                  <c:v>0</c:v>
                </c:pt>
                <c:pt idx="1">
                  <c:v>13.3</c:v>
                </c:pt>
                <c:pt idx="2">
                  <c:v>17.3</c:v>
                </c:pt>
                <c:pt idx="3">
                  <c:v>11.7</c:v>
                </c:pt>
              </c:numCache>
            </c:numRef>
          </c:val>
        </c:ser>
        <c:dLbls>
          <c:showLegendKey val="0"/>
          <c:showVal val="0"/>
          <c:showCatName val="0"/>
          <c:showSerName val="0"/>
          <c:showPercent val="0"/>
          <c:showBubbleSize val="0"/>
        </c:dLbls>
        <c:gapWidth val="150"/>
        <c:axId val="133989888"/>
        <c:axId val="133991424"/>
      </c:barChart>
      <c:catAx>
        <c:axId val="133989888"/>
        <c:scaling>
          <c:orientation val="minMax"/>
        </c:scaling>
        <c:delete val="0"/>
        <c:axPos val="b"/>
        <c:numFmt formatCode="General" sourceLinked="1"/>
        <c:majorTickMark val="out"/>
        <c:minorTickMark val="none"/>
        <c:tickLblPos val="nextTo"/>
        <c:crossAx val="133991424"/>
        <c:crosses val="autoZero"/>
        <c:auto val="1"/>
        <c:lblAlgn val="ctr"/>
        <c:lblOffset val="100"/>
        <c:noMultiLvlLbl val="0"/>
      </c:catAx>
      <c:valAx>
        <c:axId val="13399142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33989888"/>
        <c:crosses val="autoZero"/>
        <c:crossBetween val="between"/>
      </c:valAx>
    </c:plotArea>
    <c:legend>
      <c:legendPos val="b"/>
      <c:overlay val="0"/>
    </c:legend>
    <c:plotVisOnly val="1"/>
    <c:dispBlanksAs val="gap"/>
    <c:showDLblsOverMax val="0"/>
  </c:chart>
  <c:spPr>
    <a:ln>
      <a:solidFill>
        <a:srgbClr val="DDA63A"/>
      </a:solidFill>
      <a:prstDash val="solid"/>
    </a:ln>
  </c:sp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Bathing sites with excellent water quality by location, 2011-2023</a:t>
            </a:r>
            <a:endParaRPr sz="1200" b="0"/>
          </a:p>
          <a:p>
            <a:pPr>
              <a:defRPr sz="1400">
                <a:latin typeface="Calibri"/>
                <a:ea typeface="Calibri"/>
                <a:cs typeface="Calibri"/>
              </a:defRPr>
            </a:pPr>
            <a:r>
              <a:rPr sz="1200" b="0"/>
              <a:t>SDG ind 14_40: freq=Annual, aquaenv=Coastal water excellent - %</a:t>
            </a:r>
          </a:p>
        </c:rich>
      </c:tx>
      <c:overlay val="0"/>
    </c:title>
    <c:autoTitleDeleted val="0"/>
    <c:plotArea>
      <c:layout/>
      <c:barChart>
        <c:barDir val="col"/>
        <c:grouping val="clustered"/>
        <c:varyColors val="0"/>
        <c:ser>
          <c:idx val="0"/>
          <c:order val="0"/>
          <c:tx>
            <c:strRef>
              <c:f>'14_40'!$A$45</c:f>
              <c:strCache>
                <c:ptCount val="1"/>
                <c:pt idx="0">
                  <c:v>European Union - 27 countries (from 2020)</c:v>
                </c:pt>
              </c:strCache>
            </c:strRef>
          </c:tx>
          <c:spPr>
            <a:solidFill>
              <a:srgbClr val="0A97D9"/>
            </a:solidFill>
          </c:spPr>
          <c:invertIfNegative val="0"/>
          <c:cat>
            <c:numRef>
              <c:f>'14_40'!$B$44:$N$44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'14_40'!$B$45:$N$45</c:f>
              <c:numCache>
                <c:formatCode>General</c:formatCode>
                <c:ptCount val="13"/>
                <c:pt idx="0">
                  <c:v>81.3</c:v>
                </c:pt>
                <c:pt idx="1">
                  <c:v>83</c:v>
                </c:pt>
                <c:pt idx="2">
                  <c:v>85.4</c:v>
                </c:pt>
                <c:pt idx="3">
                  <c:v>85.9</c:v>
                </c:pt>
                <c:pt idx="4">
                  <c:v>87</c:v>
                </c:pt>
                <c:pt idx="5">
                  <c:v>88</c:v>
                </c:pt>
                <c:pt idx="6">
                  <c:v>87.4</c:v>
                </c:pt>
                <c:pt idx="7">
                  <c:v>88.1</c:v>
                </c:pt>
                <c:pt idx="8">
                  <c:v>88.4</c:v>
                </c:pt>
                <c:pt idx="9">
                  <c:v>88.4</c:v>
                </c:pt>
                <c:pt idx="10">
                  <c:v>88</c:v>
                </c:pt>
                <c:pt idx="11">
                  <c:v>88.9</c:v>
                </c:pt>
                <c:pt idx="12">
                  <c:v>88.8</c:v>
                </c:pt>
              </c:numCache>
            </c:numRef>
          </c:val>
        </c:ser>
        <c:ser>
          <c:idx val="1"/>
          <c:order val="1"/>
          <c:tx>
            <c:strRef>
              <c:f>'14_40'!$A$46</c:f>
              <c:strCache>
                <c:ptCount val="1"/>
                <c:pt idx="0">
                  <c:v>Denmark</c:v>
                </c:pt>
              </c:strCache>
            </c:strRef>
          </c:tx>
          <c:spPr>
            <a:solidFill>
              <a:srgbClr val="1BB2F5"/>
            </a:solidFill>
          </c:spPr>
          <c:invertIfNegative val="0"/>
          <c:cat>
            <c:numRef>
              <c:f>'14_40'!$B$44:$N$44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'14_40'!$B$46:$N$46</c:f>
              <c:numCache>
                <c:formatCode>General</c:formatCode>
                <c:ptCount val="13"/>
                <c:pt idx="0">
                  <c:v>65</c:v>
                </c:pt>
                <c:pt idx="1">
                  <c:v>71.099999999999994</c:v>
                </c:pt>
                <c:pt idx="2">
                  <c:v>75.2</c:v>
                </c:pt>
                <c:pt idx="3">
                  <c:v>77.3</c:v>
                </c:pt>
                <c:pt idx="4">
                  <c:v>84.5</c:v>
                </c:pt>
                <c:pt idx="5">
                  <c:v>85.2</c:v>
                </c:pt>
                <c:pt idx="6">
                  <c:v>85.9</c:v>
                </c:pt>
                <c:pt idx="7">
                  <c:v>86.8</c:v>
                </c:pt>
                <c:pt idx="8">
                  <c:v>87.6</c:v>
                </c:pt>
                <c:pt idx="9">
                  <c:v>90.4</c:v>
                </c:pt>
                <c:pt idx="10">
                  <c:v>91.4</c:v>
                </c:pt>
                <c:pt idx="11">
                  <c:v>93.9</c:v>
                </c:pt>
                <c:pt idx="12">
                  <c:v>93.9</c:v>
                </c:pt>
              </c:numCache>
            </c:numRef>
          </c:val>
        </c:ser>
        <c:ser>
          <c:idx val="2"/>
          <c:order val="2"/>
          <c:tx>
            <c:strRef>
              <c:f>'14_40'!$A$47</c:f>
              <c:strCache>
                <c:ptCount val="1"/>
                <c:pt idx="0">
                  <c:v>Croatia</c:v>
                </c:pt>
              </c:strCache>
            </c:strRef>
          </c:tx>
          <c:spPr>
            <a:solidFill>
              <a:srgbClr val="68CBF8"/>
            </a:solidFill>
          </c:spPr>
          <c:invertIfNegative val="0"/>
          <c:cat>
            <c:numRef>
              <c:f>'14_40'!$B$44:$N$44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'14_40'!$B$47:$N$47</c:f>
              <c:numCache>
                <c:formatCode>General</c:formatCode>
                <c:ptCount val="13"/>
                <c:pt idx="0">
                  <c:v>97.8</c:v>
                </c:pt>
                <c:pt idx="1">
                  <c:v>96.1</c:v>
                </c:pt>
                <c:pt idx="2">
                  <c:v>95.4</c:v>
                </c:pt>
                <c:pt idx="3">
                  <c:v>96.4</c:v>
                </c:pt>
                <c:pt idx="4">
                  <c:v>96.6</c:v>
                </c:pt>
                <c:pt idx="5">
                  <c:v>96.4</c:v>
                </c:pt>
                <c:pt idx="6">
                  <c:v>95.8</c:v>
                </c:pt>
                <c:pt idx="7">
                  <c:v>95.6</c:v>
                </c:pt>
                <c:pt idx="8">
                  <c:v>98.4</c:v>
                </c:pt>
                <c:pt idx="9">
                  <c:v>98.8</c:v>
                </c:pt>
                <c:pt idx="10">
                  <c:v>99.2</c:v>
                </c:pt>
                <c:pt idx="11">
                  <c:v>98.9</c:v>
                </c:pt>
                <c:pt idx="12">
                  <c:v>99.1</c:v>
                </c:pt>
              </c:numCache>
            </c:numRef>
          </c:val>
        </c:ser>
        <c:ser>
          <c:idx val="3"/>
          <c:order val="3"/>
          <c:tx>
            <c:strRef>
              <c:f>'14_40'!$A$48</c:f>
              <c:strCache>
                <c:ptCount val="1"/>
                <c:pt idx="0">
                  <c:v>Serbia</c:v>
                </c:pt>
              </c:strCache>
            </c:strRef>
          </c:tx>
          <c:spPr>
            <a:solidFill>
              <a:srgbClr val="9BDDFB"/>
            </a:solidFill>
          </c:spPr>
          <c:invertIfNegative val="0"/>
          <c:cat>
            <c:numRef>
              <c:f>'14_40'!$B$44:$N$44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'14_40'!$B$48:$N$48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229874304"/>
        <c:axId val="229880192"/>
      </c:barChart>
      <c:catAx>
        <c:axId val="229874304"/>
        <c:scaling>
          <c:orientation val="minMax"/>
        </c:scaling>
        <c:delete val="0"/>
        <c:axPos val="b"/>
        <c:numFmt formatCode="General" sourceLinked="1"/>
        <c:majorTickMark val="out"/>
        <c:minorTickMark val="none"/>
        <c:tickLblPos val="nextTo"/>
        <c:crossAx val="229880192"/>
        <c:crosses val="autoZero"/>
        <c:auto val="1"/>
        <c:lblAlgn val="ctr"/>
        <c:lblOffset val="100"/>
        <c:noMultiLvlLbl val="0"/>
      </c:catAx>
      <c:valAx>
        <c:axId val="22988019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29874304"/>
        <c:crosses val="autoZero"/>
        <c:crossBetween val="between"/>
      </c:valAx>
    </c:plotArea>
    <c:legend>
      <c:legendPos val="b"/>
      <c:overlay val="0"/>
    </c:legend>
    <c:plotVisOnly val="1"/>
    <c:dispBlanksAs val="gap"/>
    <c:showDLblsOverMax val="0"/>
  </c:chart>
  <c:spPr>
    <a:ln>
      <a:solidFill>
        <a:srgbClr val="0A97D9"/>
      </a:solidFill>
      <a:prstDash val="solid"/>
    </a:ln>
  </c:sp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Bathing sites with excellent water quality by location, 2011-2023</a:t>
            </a:r>
            <a:endParaRPr sz="1200" b="0"/>
          </a:p>
          <a:p>
            <a:pPr>
              <a:defRPr sz="1400">
                <a:latin typeface="Calibri"/>
                <a:ea typeface="Calibri"/>
                <a:cs typeface="Calibri"/>
              </a:defRPr>
            </a:pPr>
            <a:r>
              <a:rPr sz="1200" b="0"/>
              <a:t>SDG ind 14_40: freq=Annual, aquaenv=Inland water - number</a:t>
            </a:r>
          </a:p>
        </c:rich>
      </c:tx>
      <c:overlay val="0"/>
    </c:title>
    <c:autoTitleDeleted val="0"/>
    <c:plotArea>
      <c:layout/>
      <c:barChart>
        <c:barDir val="col"/>
        <c:grouping val="clustered"/>
        <c:varyColors val="0"/>
        <c:ser>
          <c:idx val="0"/>
          <c:order val="0"/>
          <c:tx>
            <c:strRef>
              <c:f>'14_40'!$A$56</c:f>
              <c:strCache>
                <c:ptCount val="1"/>
                <c:pt idx="0">
                  <c:v>European Union - 27 countries (from 2020)</c:v>
                </c:pt>
              </c:strCache>
            </c:strRef>
          </c:tx>
          <c:spPr>
            <a:solidFill>
              <a:srgbClr val="0A97D9"/>
            </a:solidFill>
          </c:spPr>
          <c:invertIfNegative val="0"/>
          <c:cat>
            <c:numRef>
              <c:f>'14_40'!$B$55:$N$55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'14_40'!$B$56:$N$56</c:f>
              <c:numCache>
                <c:formatCode>General</c:formatCode>
                <c:ptCount val="13"/>
                <c:pt idx="0">
                  <c:v>6495</c:v>
                </c:pt>
                <c:pt idx="1">
                  <c:v>6437</c:v>
                </c:pt>
                <c:pt idx="2">
                  <c:v>6467</c:v>
                </c:pt>
                <c:pt idx="3">
                  <c:v>6486</c:v>
                </c:pt>
                <c:pt idx="4">
                  <c:v>6483</c:v>
                </c:pt>
                <c:pt idx="5">
                  <c:v>6510</c:v>
                </c:pt>
                <c:pt idx="6">
                  <c:v>6556</c:v>
                </c:pt>
                <c:pt idx="7">
                  <c:v>6806</c:v>
                </c:pt>
                <c:pt idx="8">
                  <c:v>6933</c:v>
                </c:pt>
                <c:pt idx="9">
                  <c:v>6967</c:v>
                </c:pt>
                <c:pt idx="10">
                  <c:v>7080</c:v>
                </c:pt>
                <c:pt idx="11">
                  <c:v>7139</c:v>
                </c:pt>
                <c:pt idx="12">
                  <c:v>7181</c:v>
                </c:pt>
              </c:numCache>
            </c:numRef>
          </c:val>
        </c:ser>
        <c:ser>
          <c:idx val="1"/>
          <c:order val="1"/>
          <c:tx>
            <c:strRef>
              <c:f>'14_40'!$A$57</c:f>
              <c:strCache>
                <c:ptCount val="1"/>
                <c:pt idx="0">
                  <c:v>Denmark</c:v>
                </c:pt>
              </c:strCache>
            </c:strRef>
          </c:tx>
          <c:spPr>
            <a:solidFill>
              <a:srgbClr val="1BB2F5"/>
            </a:solidFill>
          </c:spPr>
          <c:invertIfNegative val="0"/>
          <c:cat>
            <c:numRef>
              <c:f>'14_40'!$B$55:$N$55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'14_40'!$B$57:$N$57</c:f>
              <c:numCache>
                <c:formatCode>General</c:formatCode>
                <c:ptCount val="13"/>
                <c:pt idx="0">
                  <c:v>119</c:v>
                </c:pt>
                <c:pt idx="1">
                  <c:v>117</c:v>
                </c:pt>
                <c:pt idx="2">
                  <c:v>114</c:v>
                </c:pt>
                <c:pt idx="3">
                  <c:v>111</c:v>
                </c:pt>
                <c:pt idx="4">
                  <c:v>110</c:v>
                </c:pt>
                <c:pt idx="5">
                  <c:v>115</c:v>
                </c:pt>
                <c:pt idx="6">
                  <c:v>114</c:v>
                </c:pt>
                <c:pt idx="7">
                  <c:v>116</c:v>
                </c:pt>
                <c:pt idx="8">
                  <c:v>117</c:v>
                </c:pt>
                <c:pt idx="9">
                  <c:v>120</c:v>
                </c:pt>
                <c:pt idx="10">
                  <c:v>123</c:v>
                </c:pt>
                <c:pt idx="11">
                  <c:v>122</c:v>
                </c:pt>
                <c:pt idx="12">
                  <c:v>124</c:v>
                </c:pt>
              </c:numCache>
            </c:numRef>
          </c:val>
        </c:ser>
        <c:ser>
          <c:idx val="2"/>
          <c:order val="2"/>
          <c:tx>
            <c:strRef>
              <c:f>'14_40'!$A$58</c:f>
              <c:strCache>
                <c:ptCount val="1"/>
                <c:pt idx="0">
                  <c:v>Croatia</c:v>
                </c:pt>
              </c:strCache>
            </c:strRef>
          </c:tx>
          <c:spPr>
            <a:solidFill>
              <a:srgbClr val="68CBF8"/>
            </a:solidFill>
          </c:spPr>
          <c:invertIfNegative val="0"/>
          <c:cat>
            <c:numRef>
              <c:f>'14_40'!$B$55:$N$55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'14_40'!$B$58:$N$58</c:f>
              <c:numCache>
                <c:formatCode>General</c:formatCode>
                <c:ptCount val="13"/>
                <c:pt idx="0">
                  <c:v>4</c:v>
                </c:pt>
                <c:pt idx="1">
                  <c:v>7</c:v>
                </c:pt>
                <c:pt idx="2">
                  <c:v>8</c:v>
                </c:pt>
                <c:pt idx="3">
                  <c:v>27</c:v>
                </c:pt>
                <c:pt idx="4">
                  <c:v>27</c:v>
                </c:pt>
                <c:pt idx="5">
                  <c:v>27</c:v>
                </c:pt>
                <c:pt idx="6">
                  <c:v>27</c:v>
                </c:pt>
                <c:pt idx="7">
                  <c:v>27</c:v>
                </c:pt>
                <c:pt idx="8">
                  <c:v>35</c:v>
                </c:pt>
                <c:pt idx="9">
                  <c:v>41</c:v>
                </c:pt>
                <c:pt idx="10">
                  <c:v>41</c:v>
                </c:pt>
                <c:pt idx="11">
                  <c:v>42</c:v>
                </c:pt>
                <c:pt idx="12">
                  <c:v>42</c:v>
                </c:pt>
              </c:numCache>
            </c:numRef>
          </c:val>
        </c:ser>
        <c:ser>
          <c:idx val="3"/>
          <c:order val="3"/>
          <c:tx>
            <c:strRef>
              <c:f>'14_40'!$A$59</c:f>
              <c:strCache>
                <c:ptCount val="1"/>
                <c:pt idx="0">
                  <c:v>Serbia</c:v>
                </c:pt>
              </c:strCache>
            </c:strRef>
          </c:tx>
          <c:spPr>
            <a:solidFill>
              <a:srgbClr val="9BDDFB"/>
            </a:solidFill>
          </c:spPr>
          <c:invertIfNegative val="0"/>
          <c:cat>
            <c:numRef>
              <c:f>'14_40'!$B$55:$N$55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'14_40'!$B$59:$N$59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230003840"/>
        <c:axId val="230005376"/>
      </c:barChart>
      <c:catAx>
        <c:axId val="230003840"/>
        <c:scaling>
          <c:orientation val="minMax"/>
        </c:scaling>
        <c:delete val="0"/>
        <c:axPos val="b"/>
        <c:numFmt formatCode="General" sourceLinked="1"/>
        <c:majorTickMark val="out"/>
        <c:minorTickMark val="none"/>
        <c:tickLblPos val="nextTo"/>
        <c:crossAx val="230005376"/>
        <c:crosses val="autoZero"/>
        <c:auto val="1"/>
        <c:lblAlgn val="ctr"/>
        <c:lblOffset val="100"/>
        <c:noMultiLvlLbl val="0"/>
      </c:catAx>
      <c:valAx>
        <c:axId val="23000537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30003840"/>
        <c:crosses val="autoZero"/>
        <c:crossBetween val="between"/>
      </c:valAx>
    </c:plotArea>
    <c:legend>
      <c:legendPos val="b"/>
      <c:overlay val="0"/>
    </c:legend>
    <c:plotVisOnly val="1"/>
    <c:dispBlanksAs val="gap"/>
    <c:showDLblsOverMax val="0"/>
  </c:chart>
  <c:spPr>
    <a:ln>
      <a:solidFill>
        <a:srgbClr val="0A97D9"/>
      </a:solidFill>
      <a:prstDash val="solid"/>
    </a:ln>
  </c:sp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Bathing sites with excellent water quality by location, 2011-2023</a:t>
            </a:r>
            <a:endParaRPr sz="1200" b="0"/>
          </a:p>
          <a:p>
            <a:pPr>
              <a:defRPr sz="1400">
                <a:latin typeface="Calibri"/>
                <a:ea typeface="Calibri"/>
                <a:cs typeface="Calibri"/>
              </a:defRPr>
            </a:pPr>
            <a:r>
              <a:rPr sz="1200" b="0"/>
              <a:t>SDG ind 14_40: freq=Annual, aquaenv=Inland water excellent - number</a:t>
            </a:r>
          </a:p>
        </c:rich>
      </c:tx>
      <c:overlay val="0"/>
    </c:title>
    <c:autoTitleDeleted val="0"/>
    <c:plotArea>
      <c:layout/>
      <c:barChart>
        <c:barDir val="col"/>
        <c:grouping val="clustered"/>
        <c:varyColors val="0"/>
        <c:ser>
          <c:idx val="0"/>
          <c:order val="0"/>
          <c:tx>
            <c:strRef>
              <c:f>'14_40'!$A$67</c:f>
              <c:strCache>
                <c:ptCount val="1"/>
                <c:pt idx="0">
                  <c:v>European Union - 27 countries (from 2020)</c:v>
                </c:pt>
              </c:strCache>
            </c:strRef>
          </c:tx>
          <c:spPr>
            <a:solidFill>
              <a:srgbClr val="0A97D9"/>
            </a:solidFill>
          </c:spPr>
          <c:invertIfNegative val="0"/>
          <c:cat>
            <c:numRef>
              <c:f>'14_40'!$B$66:$N$66</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'14_40'!$B$67:$N$67</c:f>
              <c:numCache>
                <c:formatCode>General</c:formatCode>
                <c:ptCount val="13"/>
                <c:pt idx="0">
                  <c:v>4569</c:v>
                </c:pt>
                <c:pt idx="1">
                  <c:v>4604</c:v>
                </c:pt>
                <c:pt idx="2">
                  <c:v>4950</c:v>
                </c:pt>
                <c:pt idx="3">
                  <c:v>5083</c:v>
                </c:pt>
                <c:pt idx="4">
                  <c:v>5252</c:v>
                </c:pt>
                <c:pt idx="5">
                  <c:v>5341</c:v>
                </c:pt>
                <c:pt idx="6">
                  <c:v>5391</c:v>
                </c:pt>
                <c:pt idx="7">
                  <c:v>5502</c:v>
                </c:pt>
                <c:pt idx="8">
                  <c:v>5486</c:v>
                </c:pt>
                <c:pt idx="9">
                  <c:v>5412</c:v>
                </c:pt>
                <c:pt idx="10">
                  <c:v>5538</c:v>
                </c:pt>
                <c:pt idx="11">
                  <c:v>5659</c:v>
                </c:pt>
                <c:pt idx="12">
                  <c:v>5646</c:v>
                </c:pt>
              </c:numCache>
            </c:numRef>
          </c:val>
        </c:ser>
        <c:ser>
          <c:idx val="1"/>
          <c:order val="1"/>
          <c:tx>
            <c:strRef>
              <c:f>'14_40'!$A$68</c:f>
              <c:strCache>
                <c:ptCount val="1"/>
                <c:pt idx="0">
                  <c:v>Denmark</c:v>
                </c:pt>
              </c:strCache>
            </c:strRef>
          </c:tx>
          <c:spPr>
            <a:solidFill>
              <a:srgbClr val="1BB2F5"/>
            </a:solidFill>
          </c:spPr>
          <c:invertIfNegative val="0"/>
          <c:cat>
            <c:numRef>
              <c:f>'14_40'!$B$66:$N$66</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'14_40'!$B$68:$N$68</c:f>
              <c:numCache>
                <c:formatCode>General</c:formatCode>
                <c:ptCount val="13"/>
                <c:pt idx="0">
                  <c:v>98</c:v>
                </c:pt>
                <c:pt idx="1">
                  <c:v>105</c:v>
                </c:pt>
                <c:pt idx="2">
                  <c:v>107</c:v>
                </c:pt>
                <c:pt idx="3">
                  <c:v>105</c:v>
                </c:pt>
                <c:pt idx="4">
                  <c:v>105</c:v>
                </c:pt>
                <c:pt idx="5">
                  <c:v>105</c:v>
                </c:pt>
                <c:pt idx="6">
                  <c:v>106</c:v>
                </c:pt>
                <c:pt idx="7">
                  <c:v>107</c:v>
                </c:pt>
                <c:pt idx="8">
                  <c:v>110</c:v>
                </c:pt>
                <c:pt idx="9">
                  <c:v>112</c:v>
                </c:pt>
                <c:pt idx="10">
                  <c:v>118</c:v>
                </c:pt>
                <c:pt idx="11">
                  <c:v>119</c:v>
                </c:pt>
                <c:pt idx="12">
                  <c:v>117</c:v>
                </c:pt>
              </c:numCache>
            </c:numRef>
          </c:val>
        </c:ser>
        <c:ser>
          <c:idx val="2"/>
          <c:order val="2"/>
          <c:tx>
            <c:strRef>
              <c:f>'14_40'!$A$69</c:f>
              <c:strCache>
                <c:ptCount val="1"/>
                <c:pt idx="0">
                  <c:v>Croatia</c:v>
                </c:pt>
              </c:strCache>
            </c:strRef>
          </c:tx>
          <c:spPr>
            <a:solidFill>
              <a:srgbClr val="68CBF8"/>
            </a:solidFill>
          </c:spPr>
          <c:invertIfNegative val="0"/>
          <c:cat>
            <c:numRef>
              <c:f>'14_40'!$B$66:$N$66</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'14_40'!$B$69:$N$69</c:f>
              <c:numCache>
                <c:formatCode>General</c:formatCode>
                <c:ptCount val="13"/>
                <c:pt idx="0">
                  <c:v>3</c:v>
                </c:pt>
                <c:pt idx="1">
                  <c:v>0</c:v>
                </c:pt>
                <c:pt idx="2">
                  <c:v>3</c:v>
                </c:pt>
                <c:pt idx="3">
                  <c:v>3</c:v>
                </c:pt>
                <c:pt idx="4">
                  <c:v>4</c:v>
                </c:pt>
                <c:pt idx="5">
                  <c:v>4</c:v>
                </c:pt>
                <c:pt idx="6">
                  <c:v>4</c:v>
                </c:pt>
                <c:pt idx="7">
                  <c:v>14</c:v>
                </c:pt>
                <c:pt idx="8">
                  <c:v>7</c:v>
                </c:pt>
                <c:pt idx="9">
                  <c:v>6</c:v>
                </c:pt>
                <c:pt idx="10">
                  <c:v>8</c:v>
                </c:pt>
                <c:pt idx="11">
                  <c:v>11</c:v>
                </c:pt>
                <c:pt idx="12">
                  <c:v>19</c:v>
                </c:pt>
              </c:numCache>
            </c:numRef>
          </c:val>
        </c:ser>
        <c:ser>
          <c:idx val="3"/>
          <c:order val="3"/>
          <c:tx>
            <c:strRef>
              <c:f>'14_40'!$A$70</c:f>
              <c:strCache>
                <c:ptCount val="1"/>
                <c:pt idx="0">
                  <c:v>Serbia</c:v>
                </c:pt>
              </c:strCache>
            </c:strRef>
          </c:tx>
          <c:spPr>
            <a:solidFill>
              <a:srgbClr val="9BDDFB"/>
            </a:solidFill>
          </c:spPr>
          <c:invertIfNegative val="0"/>
          <c:cat>
            <c:numRef>
              <c:f>'14_40'!$B$66:$N$66</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'14_40'!$B$70:$N$70</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230169600"/>
        <c:axId val="230175488"/>
      </c:barChart>
      <c:catAx>
        <c:axId val="230169600"/>
        <c:scaling>
          <c:orientation val="minMax"/>
        </c:scaling>
        <c:delete val="0"/>
        <c:axPos val="b"/>
        <c:numFmt formatCode="General" sourceLinked="1"/>
        <c:majorTickMark val="out"/>
        <c:minorTickMark val="none"/>
        <c:tickLblPos val="nextTo"/>
        <c:crossAx val="230175488"/>
        <c:crosses val="autoZero"/>
        <c:auto val="1"/>
        <c:lblAlgn val="ctr"/>
        <c:lblOffset val="100"/>
        <c:noMultiLvlLbl val="0"/>
      </c:catAx>
      <c:valAx>
        <c:axId val="23017548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30169600"/>
        <c:crosses val="autoZero"/>
        <c:crossBetween val="between"/>
      </c:valAx>
    </c:plotArea>
    <c:legend>
      <c:legendPos val="b"/>
      <c:overlay val="0"/>
    </c:legend>
    <c:plotVisOnly val="1"/>
    <c:dispBlanksAs val="gap"/>
    <c:showDLblsOverMax val="0"/>
  </c:chart>
  <c:spPr>
    <a:ln>
      <a:solidFill>
        <a:srgbClr val="0A97D9"/>
      </a:solidFill>
      <a:prstDash val="solid"/>
    </a:ln>
  </c:sp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Bathing sites with excellent water quality by location, 2011-2023</a:t>
            </a:r>
            <a:endParaRPr sz="1200" b="0"/>
          </a:p>
          <a:p>
            <a:pPr>
              <a:defRPr sz="1400">
                <a:latin typeface="Calibri"/>
                <a:ea typeface="Calibri"/>
                <a:cs typeface="Calibri"/>
              </a:defRPr>
            </a:pPr>
            <a:r>
              <a:rPr sz="1200" b="0"/>
              <a:t>SDG ind 14_40: freq=Annual, aquaenv=Inland water excellent - %</a:t>
            </a:r>
          </a:p>
        </c:rich>
      </c:tx>
      <c:overlay val="0"/>
    </c:title>
    <c:autoTitleDeleted val="0"/>
    <c:plotArea>
      <c:layout/>
      <c:barChart>
        <c:barDir val="col"/>
        <c:grouping val="clustered"/>
        <c:varyColors val="0"/>
        <c:ser>
          <c:idx val="0"/>
          <c:order val="0"/>
          <c:tx>
            <c:strRef>
              <c:f>'14_40'!$A$78</c:f>
              <c:strCache>
                <c:ptCount val="1"/>
                <c:pt idx="0">
                  <c:v>European Union - 27 countries (from 2020)</c:v>
                </c:pt>
              </c:strCache>
            </c:strRef>
          </c:tx>
          <c:spPr>
            <a:solidFill>
              <a:srgbClr val="0A97D9"/>
            </a:solidFill>
          </c:spPr>
          <c:invertIfNegative val="0"/>
          <c:cat>
            <c:numRef>
              <c:f>'14_40'!$B$77:$N$77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'14_40'!$B$78:$N$78</c:f>
              <c:numCache>
                <c:formatCode>General</c:formatCode>
                <c:ptCount val="13"/>
                <c:pt idx="0">
                  <c:v>70.3</c:v>
                </c:pt>
                <c:pt idx="1">
                  <c:v>71.5</c:v>
                </c:pt>
                <c:pt idx="2">
                  <c:v>76.5</c:v>
                </c:pt>
                <c:pt idx="3">
                  <c:v>78.400000000000006</c:v>
                </c:pt>
                <c:pt idx="4">
                  <c:v>81</c:v>
                </c:pt>
                <c:pt idx="5">
                  <c:v>82</c:v>
                </c:pt>
                <c:pt idx="6">
                  <c:v>82.2</c:v>
                </c:pt>
                <c:pt idx="7">
                  <c:v>80.8</c:v>
                </c:pt>
                <c:pt idx="8">
                  <c:v>79.099999999999994</c:v>
                </c:pt>
                <c:pt idx="9">
                  <c:v>77.7</c:v>
                </c:pt>
                <c:pt idx="10">
                  <c:v>78.2</c:v>
                </c:pt>
                <c:pt idx="11">
                  <c:v>79.3</c:v>
                </c:pt>
                <c:pt idx="12">
                  <c:v>78.599999999999994</c:v>
                </c:pt>
              </c:numCache>
            </c:numRef>
          </c:val>
        </c:ser>
        <c:ser>
          <c:idx val="1"/>
          <c:order val="1"/>
          <c:tx>
            <c:strRef>
              <c:f>'14_40'!$A$79</c:f>
              <c:strCache>
                <c:ptCount val="1"/>
                <c:pt idx="0">
                  <c:v>Denmark</c:v>
                </c:pt>
              </c:strCache>
            </c:strRef>
          </c:tx>
          <c:spPr>
            <a:solidFill>
              <a:srgbClr val="1BB2F5"/>
            </a:solidFill>
          </c:spPr>
          <c:invertIfNegative val="0"/>
          <c:cat>
            <c:numRef>
              <c:f>'14_40'!$B$77:$N$77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'14_40'!$B$79:$N$79</c:f>
              <c:numCache>
                <c:formatCode>General</c:formatCode>
                <c:ptCount val="13"/>
                <c:pt idx="0">
                  <c:v>82.4</c:v>
                </c:pt>
                <c:pt idx="1">
                  <c:v>89.7</c:v>
                </c:pt>
                <c:pt idx="2">
                  <c:v>93.9</c:v>
                </c:pt>
                <c:pt idx="3">
                  <c:v>94.6</c:v>
                </c:pt>
                <c:pt idx="4">
                  <c:v>95.5</c:v>
                </c:pt>
                <c:pt idx="5">
                  <c:v>91.3</c:v>
                </c:pt>
                <c:pt idx="6">
                  <c:v>93</c:v>
                </c:pt>
                <c:pt idx="7">
                  <c:v>92.2</c:v>
                </c:pt>
                <c:pt idx="8">
                  <c:v>94</c:v>
                </c:pt>
                <c:pt idx="9">
                  <c:v>93.3</c:v>
                </c:pt>
                <c:pt idx="10">
                  <c:v>95.9</c:v>
                </c:pt>
                <c:pt idx="11">
                  <c:v>97.5</c:v>
                </c:pt>
                <c:pt idx="12">
                  <c:v>94.4</c:v>
                </c:pt>
              </c:numCache>
            </c:numRef>
          </c:val>
        </c:ser>
        <c:ser>
          <c:idx val="2"/>
          <c:order val="2"/>
          <c:tx>
            <c:strRef>
              <c:f>'14_40'!$A$80</c:f>
              <c:strCache>
                <c:ptCount val="1"/>
                <c:pt idx="0">
                  <c:v>Croatia</c:v>
                </c:pt>
              </c:strCache>
            </c:strRef>
          </c:tx>
          <c:spPr>
            <a:solidFill>
              <a:srgbClr val="68CBF8"/>
            </a:solidFill>
          </c:spPr>
          <c:invertIfNegative val="0"/>
          <c:cat>
            <c:numRef>
              <c:f>'14_40'!$B$77:$N$77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'14_40'!$B$80:$N$80</c:f>
              <c:numCache>
                <c:formatCode>General</c:formatCode>
                <c:ptCount val="13"/>
                <c:pt idx="0">
                  <c:v>75</c:v>
                </c:pt>
                <c:pt idx="1">
                  <c:v>0</c:v>
                </c:pt>
                <c:pt idx="2">
                  <c:v>37.5</c:v>
                </c:pt>
                <c:pt idx="3">
                  <c:v>11.1</c:v>
                </c:pt>
                <c:pt idx="4">
                  <c:v>14.8</c:v>
                </c:pt>
                <c:pt idx="5">
                  <c:v>14.8</c:v>
                </c:pt>
                <c:pt idx="6">
                  <c:v>14.8</c:v>
                </c:pt>
                <c:pt idx="7">
                  <c:v>51.9</c:v>
                </c:pt>
                <c:pt idx="8">
                  <c:v>20</c:v>
                </c:pt>
                <c:pt idx="9">
                  <c:v>14.6</c:v>
                </c:pt>
                <c:pt idx="10">
                  <c:v>19.5</c:v>
                </c:pt>
                <c:pt idx="11">
                  <c:v>26.2</c:v>
                </c:pt>
                <c:pt idx="12">
                  <c:v>45.2</c:v>
                </c:pt>
              </c:numCache>
            </c:numRef>
          </c:val>
        </c:ser>
        <c:ser>
          <c:idx val="3"/>
          <c:order val="3"/>
          <c:tx>
            <c:strRef>
              <c:f>'14_40'!$A$81</c:f>
              <c:strCache>
                <c:ptCount val="1"/>
                <c:pt idx="0">
                  <c:v>Serbia</c:v>
                </c:pt>
              </c:strCache>
            </c:strRef>
          </c:tx>
          <c:spPr>
            <a:solidFill>
              <a:srgbClr val="9BDDFB"/>
            </a:solidFill>
          </c:spPr>
          <c:invertIfNegative val="0"/>
          <c:cat>
            <c:numRef>
              <c:f>'14_40'!$B$77:$N$77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'14_40'!$B$81:$N$81</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150"/>
        <c:axId val="230376576"/>
        <c:axId val="230378112"/>
      </c:barChart>
      <c:catAx>
        <c:axId val="230376576"/>
        <c:scaling>
          <c:orientation val="minMax"/>
        </c:scaling>
        <c:delete val="0"/>
        <c:axPos val="b"/>
        <c:numFmt formatCode="General" sourceLinked="1"/>
        <c:majorTickMark val="out"/>
        <c:minorTickMark val="none"/>
        <c:tickLblPos val="nextTo"/>
        <c:crossAx val="230378112"/>
        <c:crosses val="autoZero"/>
        <c:auto val="1"/>
        <c:lblAlgn val="ctr"/>
        <c:lblOffset val="100"/>
        <c:noMultiLvlLbl val="0"/>
      </c:catAx>
      <c:valAx>
        <c:axId val="23037811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30376576"/>
        <c:crosses val="autoZero"/>
        <c:crossBetween val="between"/>
      </c:valAx>
    </c:plotArea>
    <c:legend>
      <c:legendPos val="b"/>
      <c:overlay val="0"/>
    </c:legend>
    <c:plotVisOnly val="1"/>
    <c:dispBlanksAs val="gap"/>
    <c:showDLblsOverMax val="0"/>
  </c:chart>
  <c:spPr>
    <a:ln>
      <a:solidFill>
        <a:srgbClr val="0A97D9"/>
      </a:solidFill>
      <a:prstDash val="solid"/>
    </a:ln>
  </c:sp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Global mean surface seawater acidity, 2010-2022</a:t>
            </a:r>
            <a:endParaRPr lang="en-US" sz="1200" b="0"/>
          </a:p>
          <a:p>
            <a:pPr>
              <a:defRPr sz="1400">
                <a:latin typeface="Calibri"/>
                <a:ea typeface="Calibri"/>
                <a:cs typeface="Calibri"/>
              </a:defRPr>
            </a:pPr>
            <a:r>
              <a:rPr lang="en-US" sz="1200" b="0"/>
              <a:t>SDG ind 14_50: freq=Annual</a:t>
            </a:r>
          </a:p>
        </c:rich>
      </c:tx>
      <c:layout/>
      <c:overlay val="0"/>
    </c:title>
    <c:autoTitleDeleted val="0"/>
    <c:plotArea>
      <c:layout/>
      <c:barChart>
        <c:barDir val="col"/>
        <c:grouping val="clustered"/>
        <c:varyColors val="0"/>
        <c:ser>
          <c:idx val="0"/>
          <c:order val="0"/>
          <c:tx>
            <c:strRef>
              <c:f>'14_50'!$A$23</c:f>
              <c:strCache>
                <c:ptCount val="1"/>
                <c:pt idx="0">
                  <c:v>Global pH value</c:v>
                </c:pt>
              </c:strCache>
            </c:strRef>
          </c:tx>
          <c:spPr>
            <a:solidFill>
              <a:srgbClr val="0A97D9"/>
            </a:solidFill>
          </c:spPr>
          <c:invertIfNegative val="0"/>
          <c:cat>
            <c:numRef>
              <c:f>'14_50'!$B$22:$N$22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'14_50'!$B$23:$N$23</c:f>
              <c:numCache>
                <c:formatCode>General</c:formatCode>
                <c:ptCount val="13"/>
                <c:pt idx="0">
                  <c:v>8.0715229999999991</c:v>
                </c:pt>
                <c:pt idx="1">
                  <c:v>8.0692210000000006</c:v>
                </c:pt>
                <c:pt idx="2">
                  <c:v>8.0676819999999996</c:v>
                </c:pt>
                <c:pt idx="3">
                  <c:v>8.0653159999999993</c:v>
                </c:pt>
                <c:pt idx="4">
                  <c:v>8.0642610000000001</c:v>
                </c:pt>
                <c:pt idx="5">
                  <c:v>8.0628930000000008</c:v>
                </c:pt>
                <c:pt idx="6">
                  <c:v>8.0599070000000008</c:v>
                </c:pt>
                <c:pt idx="7">
                  <c:v>8.0573569999999997</c:v>
                </c:pt>
                <c:pt idx="8">
                  <c:v>8.0554860000000001</c:v>
                </c:pt>
                <c:pt idx="9">
                  <c:v>8.0534859999999995</c:v>
                </c:pt>
                <c:pt idx="10">
                  <c:v>8.051399</c:v>
                </c:pt>
                <c:pt idx="11">
                  <c:v>8.0492059999999999</c:v>
                </c:pt>
                <c:pt idx="12">
                  <c:v>8.0474490000000003</c:v>
                </c:pt>
              </c:numCache>
            </c:numRef>
          </c:val>
        </c:ser>
        <c:dLbls>
          <c:showLegendKey val="0"/>
          <c:showVal val="0"/>
          <c:showCatName val="0"/>
          <c:showSerName val="0"/>
          <c:showPercent val="0"/>
          <c:showBubbleSize val="0"/>
        </c:dLbls>
        <c:gapWidth val="150"/>
        <c:axId val="230580992"/>
        <c:axId val="230582528"/>
      </c:barChart>
      <c:catAx>
        <c:axId val="230580992"/>
        <c:scaling>
          <c:orientation val="minMax"/>
        </c:scaling>
        <c:delete val="0"/>
        <c:axPos val="b"/>
        <c:numFmt formatCode="General" sourceLinked="1"/>
        <c:majorTickMark val="out"/>
        <c:minorTickMark val="none"/>
        <c:tickLblPos val="nextTo"/>
        <c:crossAx val="230582528"/>
        <c:crosses val="autoZero"/>
        <c:auto val="1"/>
        <c:lblAlgn val="ctr"/>
        <c:lblOffset val="100"/>
        <c:noMultiLvlLbl val="0"/>
      </c:catAx>
      <c:valAx>
        <c:axId val="23058252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30580992"/>
        <c:crosses val="autoZero"/>
        <c:crossBetween val="between"/>
      </c:valAx>
    </c:plotArea>
    <c:legend>
      <c:legendPos val="b"/>
      <c:layout/>
      <c:overlay val="0"/>
    </c:legend>
    <c:plotVisOnly val="1"/>
    <c:dispBlanksAs val="gap"/>
    <c:showDLblsOverMax val="0"/>
  </c:chart>
  <c:spPr>
    <a:ln>
      <a:solidFill>
        <a:srgbClr val="0A97D9"/>
      </a:solidFill>
      <a:prstDash val="solid"/>
    </a:ln>
  </c:sp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Marine waters affected by eutrophication, 2010-2023 (Square kilometre)</a:t>
            </a:r>
            <a:endParaRPr lang="en-US" sz="1200" b="0"/>
          </a:p>
          <a:p>
            <a:pPr>
              <a:defRPr sz="1400">
                <a:latin typeface="Calibri"/>
                <a:ea typeface="Calibri"/>
                <a:cs typeface="Calibri"/>
              </a:defRPr>
            </a:pPr>
            <a:r>
              <a:rPr lang="en-US" sz="1200" b="0"/>
              <a:t>SDG ind 14_60: freq=Annual, indic_env=Marine area affected by eutrophication</a:t>
            </a:r>
          </a:p>
        </c:rich>
      </c:tx>
      <c:layout/>
      <c:overlay val="0"/>
    </c:title>
    <c:autoTitleDeleted val="0"/>
    <c:plotArea>
      <c:layout/>
      <c:barChart>
        <c:barDir val="col"/>
        <c:grouping val="clustered"/>
        <c:varyColors val="0"/>
        <c:ser>
          <c:idx val="0"/>
          <c:order val="0"/>
          <c:tx>
            <c:strRef>
              <c:f>'14_60'!$A$23</c:f>
              <c:strCache>
                <c:ptCount val="1"/>
                <c:pt idx="0">
                  <c:v>European Union (aggregate changing according to the context)</c:v>
                </c:pt>
              </c:strCache>
            </c:strRef>
          </c:tx>
          <c:spPr>
            <a:solidFill>
              <a:srgbClr val="0A97D9"/>
            </a:solidFill>
          </c:spPr>
          <c:invertIfNegative val="0"/>
          <c:cat>
            <c:numRef>
              <c:f>'14_60'!$B$22:$O$22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'14_60'!$B$23:$O$23</c:f>
              <c:numCache>
                <c:formatCode>General</c:formatCode>
                <c:ptCount val="14"/>
                <c:pt idx="0">
                  <c:v>11472</c:v>
                </c:pt>
                <c:pt idx="1">
                  <c:v>12370</c:v>
                </c:pt>
                <c:pt idx="2">
                  <c:v>11174</c:v>
                </c:pt>
                <c:pt idx="3">
                  <c:v>3315</c:v>
                </c:pt>
                <c:pt idx="4">
                  <c:v>5747</c:v>
                </c:pt>
                <c:pt idx="5">
                  <c:v>34410</c:v>
                </c:pt>
                <c:pt idx="6">
                  <c:v>5751</c:v>
                </c:pt>
                <c:pt idx="7">
                  <c:v>912</c:v>
                </c:pt>
                <c:pt idx="8">
                  <c:v>20235</c:v>
                </c:pt>
                <c:pt idx="9">
                  <c:v>10647</c:v>
                </c:pt>
                <c:pt idx="10">
                  <c:v>5131</c:v>
                </c:pt>
                <c:pt idx="11">
                  <c:v>25003</c:v>
                </c:pt>
                <c:pt idx="12">
                  <c:v>29323</c:v>
                </c:pt>
                <c:pt idx="13">
                  <c:v>2632</c:v>
                </c:pt>
              </c:numCache>
            </c:numRef>
          </c:val>
        </c:ser>
        <c:ser>
          <c:idx val="1"/>
          <c:order val="1"/>
          <c:tx>
            <c:strRef>
              <c:f>'14_60'!$A$24</c:f>
              <c:strCache>
                <c:ptCount val="1"/>
                <c:pt idx="0">
                  <c:v>European Union - 27 countries (from 2020)</c:v>
                </c:pt>
              </c:strCache>
            </c:strRef>
          </c:tx>
          <c:spPr>
            <a:solidFill>
              <a:srgbClr val="1BB2F5"/>
            </a:solidFill>
          </c:spPr>
          <c:invertIfNegative val="0"/>
          <c:cat>
            <c:numRef>
              <c:f>'14_60'!$B$22:$O$22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'14_60'!$B$24:$O$24</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er>
        <c:ser>
          <c:idx val="2"/>
          <c:order val="2"/>
          <c:tx>
            <c:strRef>
              <c:f>'14_60'!$A$25</c:f>
              <c:strCache>
                <c:ptCount val="1"/>
                <c:pt idx="0">
                  <c:v>Denmark</c:v>
                </c:pt>
              </c:strCache>
            </c:strRef>
          </c:tx>
          <c:spPr>
            <a:solidFill>
              <a:srgbClr val="68CBF8"/>
            </a:solidFill>
          </c:spPr>
          <c:invertIfNegative val="0"/>
          <c:cat>
            <c:numRef>
              <c:f>'14_60'!$B$22:$O$22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'14_60'!$B$25:$O$25</c:f>
              <c:numCache>
                <c:formatCode>General</c:formatCode>
                <c:ptCount val="14"/>
                <c:pt idx="0">
                  <c:v>0</c:v>
                </c:pt>
                <c:pt idx="1">
                  <c:v>9904</c:v>
                </c:pt>
                <c:pt idx="2">
                  <c:v>0</c:v>
                </c:pt>
                <c:pt idx="3">
                  <c:v>263</c:v>
                </c:pt>
                <c:pt idx="4">
                  <c:v>11</c:v>
                </c:pt>
                <c:pt idx="5">
                  <c:v>1349</c:v>
                </c:pt>
                <c:pt idx="6">
                  <c:v>116</c:v>
                </c:pt>
                <c:pt idx="7">
                  <c:v>53</c:v>
                </c:pt>
                <c:pt idx="8">
                  <c:v>11</c:v>
                </c:pt>
                <c:pt idx="9">
                  <c:v>0</c:v>
                </c:pt>
                <c:pt idx="10">
                  <c:v>11</c:v>
                </c:pt>
                <c:pt idx="11">
                  <c:v>780</c:v>
                </c:pt>
                <c:pt idx="12">
                  <c:v>0</c:v>
                </c:pt>
                <c:pt idx="13">
                  <c:v>221</c:v>
                </c:pt>
              </c:numCache>
            </c:numRef>
          </c:val>
        </c:ser>
        <c:ser>
          <c:idx val="3"/>
          <c:order val="3"/>
          <c:tx>
            <c:strRef>
              <c:f>'14_60'!$A$26</c:f>
              <c:strCache>
                <c:ptCount val="1"/>
                <c:pt idx="0">
                  <c:v>Croatia</c:v>
                </c:pt>
              </c:strCache>
            </c:strRef>
          </c:tx>
          <c:spPr>
            <a:solidFill>
              <a:srgbClr val="9BDDFB"/>
            </a:solidFill>
          </c:spPr>
          <c:invertIfNegative val="0"/>
          <c:cat>
            <c:numRef>
              <c:f>'14_60'!$B$22:$O$22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'14_60'!$B$26:$O$26</c:f>
              <c:numCache>
                <c:formatCode>General</c:formatCode>
                <c:ptCount val="14"/>
                <c:pt idx="0">
                  <c:v>206</c:v>
                </c:pt>
                <c:pt idx="1">
                  <c:v>106</c:v>
                </c:pt>
                <c:pt idx="2">
                  <c:v>6</c:v>
                </c:pt>
                <c:pt idx="3">
                  <c:v>44</c:v>
                </c:pt>
                <c:pt idx="4">
                  <c:v>28</c:v>
                </c:pt>
                <c:pt idx="5">
                  <c:v>17</c:v>
                </c:pt>
                <c:pt idx="6">
                  <c:v>6</c:v>
                </c:pt>
                <c:pt idx="7">
                  <c:v>11</c:v>
                </c:pt>
                <c:pt idx="8">
                  <c:v>0</c:v>
                </c:pt>
                <c:pt idx="9">
                  <c:v>17</c:v>
                </c:pt>
                <c:pt idx="10">
                  <c:v>11</c:v>
                </c:pt>
                <c:pt idx="11">
                  <c:v>6</c:v>
                </c:pt>
                <c:pt idx="12">
                  <c:v>6</c:v>
                </c:pt>
                <c:pt idx="13">
                  <c:v>44</c:v>
                </c:pt>
              </c:numCache>
            </c:numRef>
          </c:val>
        </c:ser>
        <c:dLbls>
          <c:showLegendKey val="0"/>
          <c:showVal val="0"/>
          <c:showCatName val="0"/>
          <c:showSerName val="0"/>
          <c:showPercent val="0"/>
          <c:showBubbleSize val="0"/>
        </c:dLbls>
        <c:gapWidth val="150"/>
        <c:axId val="231285120"/>
        <c:axId val="231286656"/>
      </c:barChart>
      <c:catAx>
        <c:axId val="231285120"/>
        <c:scaling>
          <c:orientation val="minMax"/>
        </c:scaling>
        <c:delete val="0"/>
        <c:axPos val="b"/>
        <c:numFmt formatCode="General" sourceLinked="1"/>
        <c:majorTickMark val="out"/>
        <c:minorTickMark val="none"/>
        <c:tickLblPos val="nextTo"/>
        <c:crossAx val="231286656"/>
        <c:crosses val="autoZero"/>
        <c:auto val="1"/>
        <c:lblAlgn val="ctr"/>
        <c:lblOffset val="100"/>
        <c:noMultiLvlLbl val="0"/>
      </c:catAx>
      <c:valAx>
        <c:axId val="23128665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31285120"/>
        <c:crosses val="autoZero"/>
        <c:crossBetween val="between"/>
      </c:valAx>
    </c:plotArea>
    <c:legend>
      <c:legendPos val="b"/>
      <c:layout/>
      <c:overlay val="0"/>
    </c:legend>
    <c:plotVisOnly val="1"/>
    <c:dispBlanksAs val="gap"/>
    <c:showDLblsOverMax val="0"/>
  </c:chart>
  <c:spPr>
    <a:ln>
      <a:solidFill>
        <a:srgbClr val="0A97D9"/>
      </a:solidFill>
      <a:prstDash val="solid"/>
    </a:ln>
  </c:sp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Marine waters affected by eutrophication, 2010-2023 (Percentage)</a:t>
            </a:r>
            <a:endParaRPr lang="en-US" sz="1200" b="0"/>
          </a:p>
          <a:p>
            <a:pPr>
              <a:defRPr sz="1400">
                <a:latin typeface="Calibri"/>
                <a:ea typeface="Calibri"/>
                <a:cs typeface="Calibri"/>
              </a:defRPr>
            </a:pPr>
            <a:r>
              <a:rPr lang="en-US" sz="1200" b="0"/>
              <a:t>SDG ind 14_60: freq=Annual, indic_env=Marine area affected by eutrophication</a:t>
            </a:r>
          </a:p>
        </c:rich>
      </c:tx>
      <c:layout/>
      <c:overlay val="0"/>
    </c:title>
    <c:autoTitleDeleted val="0"/>
    <c:plotArea>
      <c:layout/>
      <c:barChart>
        <c:barDir val="col"/>
        <c:grouping val="clustered"/>
        <c:varyColors val="0"/>
        <c:ser>
          <c:idx val="0"/>
          <c:order val="0"/>
          <c:tx>
            <c:strRef>
              <c:f>'14_60'!$A$34</c:f>
              <c:strCache>
                <c:ptCount val="1"/>
                <c:pt idx="0">
                  <c:v>European Union (aggregate changing according to the context)</c:v>
                </c:pt>
              </c:strCache>
            </c:strRef>
          </c:tx>
          <c:spPr>
            <a:solidFill>
              <a:srgbClr val="0A97D9"/>
            </a:solidFill>
          </c:spPr>
          <c:invertIfNegative val="0"/>
          <c:cat>
            <c:numRef>
              <c:f>'14_60'!$B$33:$O$33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'14_60'!$B$34:$O$34</c:f>
              <c:numCache>
                <c:formatCode>General</c:formatCode>
                <c:ptCount val="14"/>
                <c:pt idx="0">
                  <c:v>0.21</c:v>
                </c:pt>
                <c:pt idx="1">
                  <c:v>0.23</c:v>
                </c:pt>
                <c:pt idx="2">
                  <c:v>0.21</c:v>
                </c:pt>
                <c:pt idx="3">
                  <c:v>0.06</c:v>
                </c:pt>
                <c:pt idx="4">
                  <c:v>0.11</c:v>
                </c:pt>
                <c:pt idx="5">
                  <c:v>0.64</c:v>
                </c:pt>
                <c:pt idx="6">
                  <c:v>0.11</c:v>
                </c:pt>
                <c:pt idx="7">
                  <c:v>0.02</c:v>
                </c:pt>
                <c:pt idx="8">
                  <c:v>0.38</c:v>
                </c:pt>
                <c:pt idx="9">
                  <c:v>0.2</c:v>
                </c:pt>
                <c:pt idx="10">
                  <c:v>0.1</c:v>
                </c:pt>
                <c:pt idx="11">
                  <c:v>0.47</c:v>
                </c:pt>
                <c:pt idx="12">
                  <c:v>0.55000000000000004</c:v>
                </c:pt>
                <c:pt idx="13">
                  <c:v>0.05</c:v>
                </c:pt>
              </c:numCache>
            </c:numRef>
          </c:val>
        </c:ser>
        <c:ser>
          <c:idx val="1"/>
          <c:order val="1"/>
          <c:tx>
            <c:strRef>
              <c:f>'14_60'!$A$35</c:f>
              <c:strCache>
                <c:ptCount val="1"/>
                <c:pt idx="0">
                  <c:v>European Union - 27 countries (from 2020)</c:v>
                </c:pt>
              </c:strCache>
            </c:strRef>
          </c:tx>
          <c:spPr>
            <a:solidFill>
              <a:srgbClr val="1BB2F5"/>
            </a:solidFill>
          </c:spPr>
          <c:invertIfNegative val="0"/>
          <c:cat>
            <c:numRef>
              <c:f>'14_60'!$B$33:$O$33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'14_60'!$B$35:$O$35</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er>
        <c:ser>
          <c:idx val="2"/>
          <c:order val="2"/>
          <c:tx>
            <c:strRef>
              <c:f>'14_60'!$A$36</c:f>
              <c:strCache>
                <c:ptCount val="1"/>
                <c:pt idx="0">
                  <c:v>Denmark</c:v>
                </c:pt>
              </c:strCache>
            </c:strRef>
          </c:tx>
          <c:spPr>
            <a:solidFill>
              <a:srgbClr val="68CBF8"/>
            </a:solidFill>
          </c:spPr>
          <c:invertIfNegative val="0"/>
          <c:cat>
            <c:numRef>
              <c:f>'14_60'!$B$33:$O$33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'14_60'!$B$36:$O$36</c:f>
              <c:numCache>
                <c:formatCode>General</c:formatCode>
                <c:ptCount val="14"/>
                <c:pt idx="0">
                  <c:v>0</c:v>
                </c:pt>
                <c:pt idx="1">
                  <c:v>9.4</c:v>
                </c:pt>
                <c:pt idx="2">
                  <c:v>0</c:v>
                </c:pt>
                <c:pt idx="3">
                  <c:v>0.25</c:v>
                </c:pt>
                <c:pt idx="4">
                  <c:v>0.01</c:v>
                </c:pt>
                <c:pt idx="5">
                  <c:v>1.28</c:v>
                </c:pt>
                <c:pt idx="6">
                  <c:v>0.11</c:v>
                </c:pt>
                <c:pt idx="7">
                  <c:v>0.05</c:v>
                </c:pt>
                <c:pt idx="8">
                  <c:v>0.01</c:v>
                </c:pt>
                <c:pt idx="9">
                  <c:v>0</c:v>
                </c:pt>
                <c:pt idx="10">
                  <c:v>0.01</c:v>
                </c:pt>
                <c:pt idx="11">
                  <c:v>0.74</c:v>
                </c:pt>
                <c:pt idx="12">
                  <c:v>0</c:v>
                </c:pt>
                <c:pt idx="13">
                  <c:v>0.21</c:v>
                </c:pt>
              </c:numCache>
            </c:numRef>
          </c:val>
        </c:ser>
        <c:ser>
          <c:idx val="3"/>
          <c:order val="3"/>
          <c:tx>
            <c:strRef>
              <c:f>'14_60'!$A$37</c:f>
              <c:strCache>
                <c:ptCount val="1"/>
                <c:pt idx="0">
                  <c:v>Croatia</c:v>
                </c:pt>
              </c:strCache>
            </c:strRef>
          </c:tx>
          <c:spPr>
            <a:solidFill>
              <a:srgbClr val="9BDDFB"/>
            </a:solidFill>
          </c:spPr>
          <c:invertIfNegative val="0"/>
          <c:cat>
            <c:numRef>
              <c:f>'14_60'!$B$33:$O$33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'14_60'!$B$37:$O$37</c:f>
              <c:numCache>
                <c:formatCode>General</c:formatCode>
                <c:ptCount val="14"/>
                <c:pt idx="0">
                  <c:v>0.37</c:v>
                </c:pt>
                <c:pt idx="1">
                  <c:v>0.19</c:v>
                </c:pt>
                <c:pt idx="2">
                  <c:v>0.01</c:v>
                </c:pt>
                <c:pt idx="3">
                  <c:v>0.08</c:v>
                </c:pt>
                <c:pt idx="4">
                  <c:v>0.05</c:v>
                </c:pt>
                <c:pt idx="5">
                  <c:v>0.03</c:v>
                </c:pt>
                <c:pt idx="6">
                  <c:v>0.01</c:v>
                </c:pt>
                <c:pt idx="7">
                  <c:v>0.02</c:v>
                </c:pt>
                <c:pt idx="8">
                  <c:v>0</c:v>
                </c:pt>
                <c:pt idx="9">
                  <c:v>0.03</c:v>
                </c:pt>
                <c:pt idx="10">
                  <c:v>0.02</c:v>
                </c:pt>
                <c:pt idx="11">
                  <c:v>0.01</c:v>
                </c:pt>
                <c:pt idx="12">
                  <c:v>0.01</c:v>
                </c:pt>
                <c:pt idx="13">
                  <c:v>0.08</c:v>
                </c:pt>
              </c:numCache>
            </c:numRef>
          </c:val>
        </c:ser>
        <c:dLbls>
          <c:showLegendKey val="0"/>
          <c:showVal val="0"/>
          <c:showCatName val="0"/>
          <c:showSerName val="0"/>
          <c:showPercent val="0"/>
          <c:showBubbleSize val="0"/>
        </c:dLbls>
        <c:gapWidth val="150"/>
        <c:axId val="224795264"/>
        <c:axId val="224864128"/>
      </c:barChart>
      <c:catAx>
        <c:axId val="224795264"/>
        <c:scaling>
          <c:orientation val="minMax"/>
        </c:scaling>
        <c:delete val="0"/>
        <c:axPos val="b"/>
        <c:numFmt formatCode="General" sourceLinked="1"/>
        <c:majorTickMark val="out"/>
        <c:minorTickMark val="none"/>
        <c:tickLblPos val="nextTo"/>
        <c:crossAx val="224864128"/>
        <c:crosses val="autoZero"/>
        <c:auto val="1"/>
        <c:lblAlgn val="ctr"/>
        <c:lblOffset val="100"/>
        <c:noMultiLvlLbl val="0"/>
      </c:catAx>
      <c:valAx>
        <c:axId val="22486412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24795264"/>
        <c:crosses val="autoZero"/>
        <c:crossBetween val="between"/>
      </c:valAx>
    </c:plotArea>
    <c:legend>
      <c:legendPos val="b"/>
      <c:layout/>
      <c:overlay val="0"/>
    </c:legend>
    <c:plotVisOnly val="1"/>
    <c:dispBlanksAs val="gap"/>
    <c:showDLblsOverMax val="0"/>
  </c:chart>
  <c:spPr>
    <a:ln>
      <a:solidFill>
        <a:srgbClr val="0A97D9"/>
      </a:solidFill>
      <a:prstDash val="solid"/>
    </a:ln>
  </c:sp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Share of forest area, 2012-2018 (Percentage)</a:t>
            </a:r>
            <a:endParaRPr lang="en-US" sz="1200" b="0"/>
          </a:p>
          <a:p>
            <a:pPr>
              <a:defRPr sz="1400">
                <a:latin typeface="Calibri"/>
                <a:ea typeface="Calibri"/>
                <a:cs typeface="Calibri"/>
              </a:defRPr>
            </a:pPr>
            <a:r>
              <a:rPr lang="en-US" sz="1200" b="0"/>
              <a:t>SDG ind 15_10: freq=Annual, landcover=Forest and other wooded land FAO</a:t>
            </a:r>
          </a:p>
        </c:rich>
      </c:tx>
      <c:layout/>
      <c:overlay val="0"/>
    </c:title>
    <c:autoTitleDeleted val="0"/>
    <c:plotArea>
      <c:layout/>
      <c:barChart>
        <c:barDir val="col"/>
        <c:grouping val="clustered"/>
        <c:varyColors val="0"/>
        <c:ser>
          <c:idx val="0"/>
          <c:order val="0"/>
          <c:tx>
            <c:strRef>
              <c:f>'15_10'!$A$23</c:f>
              <c:strCache>
                <c:ptCount val="1"/>
                <c:pt idx="0">
                  <c:v>European Union - 27 countries (from 2020)</c:v>
                </c:pt>
              </c:strCache>
            </c:strRef>
          </c:tx>
          <c:spPr>
            <a:solidFill>
              <a:srgbClr val="56C02B"/>
            </a:solidFill>
          </c:spPr>
          <c:invertIfNegative val="0"/>
          <c:cat>
            <c:numRef>
              <c:f>'15_10'!$B$22:$D$22</c:f>
              <c:numCache>
                <c:formatCode>General</c:formatCode>
                <c:ptCount val="3"/>
                <c:pt idx="0">
                  <c:v>2012</c:v>
                </c:pt>
                <c:pt idx="1">
                  <c:v>2015</c:v>
                </c:pt>
                <c:pt idx="2">
                  <c:v>2018</c:v>
                </c:pt>
              </c:numCache>
            </c:numRef>
          </c:cat>
          <c:val>
            <c:numRef>
              <c:f>'15_10'!$B$23:$D$23</c:f>
              <c:numCache>
                <c:formatCode>General</c:formatCode>
                <c:ptCount val="3"/>
                <c:pt idx="0">
                  <c:v>0</c:v>
                </c:pt>
                <c:pt idx="1">
                  <c:v>42.6</c:v>
                </c:pt>
                <c:pt idx="2">
                  <c:v>43.5</c:v>
                </c:pt>
              </c:numCache>
            </c:numRef>
          </c:val>
        </c:ser>
        <c:ser>
          <c:idx val="1"/>
          <c:order val="1"/>
          <c:tx>
            <c:strRef>
              <c:f>'15_10'!$A$24</c:f>
              <c:strCache>
                <c:ptCount val="1"/>
                <c:pt idx="0">
                  <c:v>Denmark</c:v>
                </c:pt>
              </c:strCache>
            </c:strRef>
          </c:tx>
          <c:spPr>
            <a:solidFill>
              <a:srgbClr val="7BD955"/>
            </a:solidFill>
          </c:spPr>
          <c:invertIfNegative val="0"/>
          <c:cat>
            <c:numRef>
              <c:f>'15_10'!$B$22:$D$22</c:f>
              <c:numCache>
                <c:formatCode>General</c:formatCode>
                <c:ptCount val="3"/>
                <c:pt idx="0">
                  <c:v>2012</c:v>
                </c:pt>
                <c:pt idx="1">
                  <c:v>2015</c:v>
                </c:pt>
                <c:pt idx="2">
                  <c:v>2018</c:v>
                </c:pt>
              </c:numCache>
            </c:numRef>
          </c:cat>
          <c:val>
            <c:numRef>
              <c:f>'15_10'!$B$24:$D$24</c:f>
              <c:numCache>
                <c:formatCode>General</c:formatCode>
                <c:ptCount val="3"/>
                <c:pt idx="0">
                  <c:v>13.4</c:v>
                </c:pt>
                <c:pt idx="1">
                  <c:v>15.6</c:v>
                </c:pt>
                <c:pt idx="2">
                  <c:v>16.399999999999999</c:v>
                </c:pt>
              </c:numCache>
            </c:numRef>
          </c:val>
        </c:ser>
        <c:ser>
          <c:idx val="2"/>
          <c:order val="2"/>
          <c:tx>
            <c:strRef>
              <c:f>'15_10'!$A$25</c:f>
              <c:strCache>
                <c:ptCount val="1"/>
                <c:pt idx="0">
                  <c:v>Croatia</c:v>
                </c:pt>
              </c:strCache>
            </c:strRef>
          </c:tx>
          <c:spPr>
            <a:solidFill>
              <a:srgbClr val="A5E58B"/>
            </a:solidFill>
          </c:spPr>
          <c:invertIfNegative val="0"/>
          <c:cat>
            <c:numRef>
              <c:f>'15_10'!$B$22:$D$22</c:f>
              <c:numCache>
                <c:formatCode>General</c:formatCode>
                <c:ptCount val="3"/>
                <c:pt idx="0">
                  <c:v>2012</c:v>
                </c:pt>
                <c:pt idx="1">
                  <c:v>2015</c:v>
                </c:pt>
                <c:pt idx="2">
                  <c:v>2018</c:v>
                </c:pt>
              </c:numCache>
            </c:numRef>
          </c:cat>
          <c:val>
            <c:numRef>
              <c:f>'15_10'!$B$25:$D$25</c:f>
              <c:numCache>
                <c:formatCode>General</c:formatCode>
                <c:ptCount val="3"/>
                <c:pt idx="0">
                  <c:v>0</c:v>
                </c:pt>
                <c:pt idx="1">
                  <c:v>50.6</c:v>
                </c:pt>
                <c:pt idx="2">
                  <c:v>58</c:v>
                </c:pt>
              </c:numCache>
            </c:numRef>
          </c:val>
        </c:ser>
        <c:dLbls>
          <c:showLegendKey val="0"/>
          <c:showVal val="0"/>
          <c:showCatName val="0"/>
          <c:showSerName val="0"/>
          <c:showPercent val="0"/>
          <c:showBubbleSize val="0"/>
        </c:dLbls>
        <c:gapWidth val="150"/>
        <c:axId val="231293312"/>
        <c:axId val="231296384"/>
      </c:barChart>
      <c:catAx>
        <c:axId val="231293312"/>
        <c:scaling>
          <c:orientation val="minMax"/>
        </c:scaling>
        <c:delete val="0"/>
        <c:axPos val="b"/>
        <c:numFmt formatCode="General" sourceLinked="1"/>
        <c:majorTickMark val="out"/>
        <c:minorTickMark val="none"/>
        <c:tickLblPos val="nextTo"/>
        <c:crossAx val="231296384"/>
        <c:crosses val="autoZero"/>
        <c:auto val="1"/>
        <c:lblAlgn val="ctr"/>
        <c:lblOffset val="100"/>
        <c:noMultiLvlLbl val="0"/>
      </c:catAx>
      <c:valAx>
        <c:axId val="23129638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31293312"/>
        <c:crosses val="autoZero"/>
        <c:crossBetween val="between"/>
      </c:valAx>
    </c:plotArea>
    <c:legend>
      <c:legendPos val="b"/>
      <c:layout/>
      <c:overlay val="0"/>
    </c:legend>
    <c:plotVisOnly val="1"/>
    <c:dispBlanksAs val="gap"/>
    <c:showDLblsOverMax val="0"/>
  </c:chart>
  <c:spPr>
    <a:ln>
      <a:solidFill>
        <a:srgbClr val="56C02B"/>
      </a:solidFill>
      <a:prstDash val="solid"/>
    </a:ln>
  </c:sp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Share of forest area, 2012-2018 (Percentage)</a:t>
            </a:r>
            <a:endParaRPr lang="en-US" sz="1200" b="0"/>
          </a:p>
          <a:p>
            <a:pPr>
              <a:defRPr sz="1400">
                <a:latin typeface="Calibri"/>
                <a:ea typeface="Calibri"/>
                <a:cs typeface="Calibri"/>
              </a:defRPr>
            </a:pPr>
            <a:r>
              <a:rPr lang="en-US" sz="1200" b="0"/>
              <a:t>SDG ind 15_10: freq=Annual, landcover=Forest FAO</a:t>
            </a:r>
          </a:p>
        </c:rich>
      </c:tx>
      <c:layout/>
      <c:overlay val="0"/>
    </c:title>
    <c:autoTitleDeleted val="0"/>
    <c:plotArea>
      <c:layout/>
      <c:barChart>
        <c:barDir val="col"/>
        <c:grouping val="clustered"/>
        <c:varyColors val="0"/>
        <c:ser>
          <c:idx val="0"/>
          <c:order val="0"/>
          <c:tx>
            <c:strRef>
              <c:f>'15_10'!$A$33</c:f>
              <c:strCache>
                <c:ptCount val="1"/>
                <c:pt idx="0">
                  <c:v>European Union - 27 countries (from 2020)</c:v>
                </c:pt>
              </c:strCache>
            </c:strRef>
          </c:tx>
          <c:spPr>
            <a:solidFill>
              <a:srgbClr val="56C02B"/>
            </a:solidFill>
          </c:spPr>
          <c:invertIfNegative val="0"/>
          <c:cat>
            <c:numRef>
              <c:f>'15_10'!$B$32:$D$32</c:f>
              <c:numCache>
                <c:formatCode>General</c:formatCode>
                <c:ptCount val="3"/>
                <c:pt idx="0">
                  <c:v>2012</c:v>
                </c:pt>
                <c:pt idx="1">
                  <c:v>2015</c:v>
                </c:pt>
                <c:pt idx="2">
                  <c:v>2018</c:v>
                </c:pt>
              </c:numCache>
            </c:numRef>
          </c:cat>
          <c:val>
            <c:numRef>
              <c:f>'15_10'!$B$33:$D$33</c:f>
              <c:numCache>
                <c:formatCode>General</c:formatCode>
                <c:ptCount val="3"/>
                <c:pt idx="0">
                  <c:v>0</c:v>
                </c:pt>
                <c:pt idx="1">
                  <c:v>37.799999999999997</c:v>
                </c:pt>
                <c:pt idx="2">
                  <c:v>38.6</c:v>
                </c:pt>
              </c:numCache>
            </c:numRef>
          </c:val>
        </c:ser>
        <c:ser>
          <c:idx val="1"/>
          <c:order val="1"/>
          <c:tx>
            <c:strRef>
              <c:f>'15_10'!$A$34</c:f>
              <c:strCache>
                <c:ptCount val="1"/>
                <c:pt idx="0">
                  <c:v>Denmark</c:v>
                </c:pt>
              </c:strCache>
            </c:strRef>
          </c:tx>
          <c:spPr>
            <a:solidFill>
              <a:srgbClr val="7BD955"/>
            </a:solidFill>
          </c:spPr>
          <c:invertIfNegative val="0"/>
          <c:cat>
            <c:numRef>
              <c:f>'15_10'!$B$32:$D$32</c:f>
              <c:numCache>
                <c:formatCode>General</c:formatCode>
                <c:ptCount val="3"/>
                <c:pt idx="0">
                  <c:v>2012</c:v>
                </c:pt>
                <c:pt idx="1">
                  <c:v>2015</c:v>
                </c:pt>
                <c:pt idx="2">
                  <c:v>2018</c:v>
                </c:pt>
              </c:numCache>
            </c:numRef>
          </c:cat>
          <c:val>
            <c:numRef>
              <c:f>'15_10'!$B$34:$D$34</c:f>
              <c:numCache>
                <c:formatCode>General</c:formatCode>
                <c:ptCount val="3"/>
                <c:pt idx="0">
                  <c:v>12</c:v>
                </c:pt>
                <c:pt idx="1">
                  <c:v>14</c:v>
                </c:pt>
                <c:pt idx="2">
                  <c:v>15</c:v>
                </c:pt>
              </c:numCache>
            </c:numRef>
          </c:val>
        </c:ser>
        <c:ser>
          <c:idx val="2"/>
          <c:order val="2"/>
          <c:tx>
            <c:strRef>
              <c:f>'15_10'!$A$35</c:f>
              <c:strCache>
                <c:ptCount val="1"/>
                <c:pt idx="0">
                  <c:v>Croatia</c:v>
                </c:pt>
              </c:strCache>
            </c:strRef>
          </c:tx>
          <c:spPr>
            <a:solidFill>
              <a:srgbClr val="A5E58B"/>
            </a:solidFill>
          </c:spPr>
          <c:invertIfNegative val="0"/>
          <c:cat>
            <c:numRef>
              <c:f>'15_10'!$B$32:$D$32</c:f>
              <c:numCache>
                <c:formatCode>General</c:formatCode>
                <c:ptCount val="3"/>
                <c:pt idx="0">
                  <c:v>2012</c:v>
                </c:pt>
                <c:pt idx="1">
                  <c:v>2015</c:v>
                </c:pt>
                <c:pt idx="2">
                  <c:v>2018</c:v>
                </c:pt>
              </c:numCache>
            </c:numRef>
          </c:cat>
          <c:val>
            <c:numRef>
              <c:f>'15_10'!$B$35:$D$35</c:f>
              <c:numCache>
                <c:formatCode>General</c:formatCode>
                <c:ptCount val="3"/>
                <c:pt idx="0">
                  <c:v>0</c:v>
                </c:pt>
                <c:pt idx="1">
                  <c:v>44.8</c:v>
                </c:pt>
                <c:pt idx="2">
                  <c:v>47.2</c:v>
                </c:pt>
              </c:numCache>
            </c:numRef>
          </c:val>
        </c:ser>
        <c:dLbls>
          <c:showLegendKey val="0"/>
          <c:showVal val="0"/>
          <c:showCatName val="0"/>
          <c:showSerName val="0"/>
          <c:showPercent val="0"/>
          <c:showBubbleSize val="0"/>
        </c:dLbls>
        <c:gapWidth val="150"/>
        <c:axId val="232235008"/>
        <c:axId val="232236544"/>
      </c:barChart>
      <c:catAx>
        <c:axId val="232235008"/>
        <c:scaling>
          <c:orientation val="minMax"/>
        </c:scaling>
        <c:delete val="0"/>
        <c:axPos val="b"/>
        <c:numFmt formatCode="General" sourceLinked="1"/>
        <c:majorTickMark val="out"/>
        <c:minorTickMark val="none"/>
        <c:tickLblPos val="nextTo"/>
        <c:crossAx val="232236544"/>
        <c:crosses val="autoZero"/>
        <c:auto val="1"/>
        <c:lblAlgn val="ctr"/>
        <c:lblOffset val="100"/>
        <c:noMultiLvlLbl val="0"/>
      </c:catAx>
      <c:valAx>
        <c:axId val="23223654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32235008"/>
        <c:crosses val="autoZero"/>
        <c:crossBetween val="between"/>
      </c:valAx>
    </c:plotArea>
    <c:legend>
      <c:legendPos val="b"/>
      <c:layout/>
      <c:overlay val="0"/>
    </c:legend>
    <c:plotVisOnly val="1"/>
    <c:dispBlanksAs val="gap"/>
    <c:showDLblsOverMax val="0"/>
  </c:chart>
  <c:spPr>
    <a:ln>
      <a:solidFill>
        <a:srgbClr val="56C02B"/>
      </a:solidFill>
      <a:prstDash val="solid"/>
    </a:ln>
  </c:sp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Share of forest area, 2012-2018 (Percentage)</a:t>
            </a:r>
            <a:endParaRPr sz="1200" b="0"/>
          </a:p>
          <a:p>
            <a:pPr>
              <a:defRPr sz="1400">
                <a:latin typeface="Calibri"/>
                <a:ea typeface="Calibri"/>
                <a:cs typeface="Calibri"/>
              </a:defRPr>
            </a:pPr>
            <a:r>
              <a:rPr sz="1200" b="0"/>
              <a:t>SDG ind 15_10: freq=Annual, landcover=Other wooded land FAO</a:t>
            </a:r>
          </a:p>
        </c:rich>
      </c:tx>
      <c:overlay val="0"/>
    </c:title>
    <c:autoTitleDeleted val="0"/>
    <c:plotArea>
      <c:layout/>
      <c:barChart>
        <c:barDir val="col"/>
        <c:grouping val="clustered"/>
        <c:varyColors val="0"/>
        <c:ser>
          <c:idx val="0"/>
          <c:order val="0"/>
          <c:tx>
            <c:strRef>
              <c:f>'15_10'!$A$43</c:f>
              <c:strCache>
                <c:ptCount val="1"/>
                <c:pt idx="0">
                  <c:v>European Union - 27 countries (from 2020)</c:v>
                </c:pt>
              </c:strCache>
            </c:strRef>
          </c:tx>
          <c:spPr>
            <a:solidFill>
              <a:srgbClr val="56C02B"/>
            </a:solidFill>
          </c:spPr>
          <c:invertIfNegative val="0"/>
          <c:cat>
            <c:numRef>
              <c:f>'15_10'!$B$42:$D$42</c:f>
              <c:numCache>
                <c:formatCode>General</c:formatCode>
                <c:ptCount val="3"/>
                <c:pt idx="0">
                  <c:v>2012</c:v>
                </c:pt>
                <c:pt idx="1">
                  <c:v>2015</c:v>
                </c:pt>
                <c:pt idx="2">
                  <c:v>2018</c:v>
                </c:pt>
              </c:numCache>
            </c:numRef>
          </c:cat>
          <c:val>
            <c:numRef>
              <c:f>'15_10'!$B$43:$D$43</c:f>
              <c:numCache>
                <c:formatCode>General</c:formatCode>
                <c:ptCount val="3"/>
                <c:pt idx="0">
                  <c:v>0</c:v>
                </c:pt>
                <c:pt idx="1">
                  <c:v>4.8</c:v>
                </c:pt>
                <c:pt idx="2">
                  <c:v>4.9000000000000004</c:v>
                </c:pt>
              </c:numCache>
            </c:numRef>
          </c:val>
        </c:ser>
        <c:ser>
          <c:idx val="1"/>
          <c:order val="1"/>
          <c:tx>
            <c:strRef>
              <c:f>'15_10'!$A$44</c:f>
              <c:strCache>
                <c:ptCount val="1"/>
                <c:pt idx="0">
                  <c:v>Denmark</c:v>
                </c:pt>
              </c:strCache>
            </c:strRef>
          </c:tx>
          <c:spPr>
            <a:solidFill>
              <a:srgbClr val="7BD955"/>
            </a:solidFill>
          </c:spPr>
          <c:invertIfNegative val="0"/>
          <c:cat>
            <c:numRef>
              <c:f>'15_10'!$B$42:$D$42</c:f>
              <c:numCache>
                <c:formatCode>General</c:formatCode>
                <c:ptCount val="3"/>
                <c:pt idx="0">
                  <c:v>2012</c:v>
                </c:pt>
                <c:pt idx="1">
                  <c:v>2015</c:v>
                </c:pt>
                <c:pt idx="2">
                  <c:v>2018</c:v>
                </c:pt>
              </c:numCache>
            </c:numRef>
          </c:cat>
          <c:val>
            <c:numRef>
              <c:f>'15_10'!$B$44:$D$44</c:f>
              <c:numCache>
                <c:formatCode>General</c:formatCode>
                <c:ptCount val="3"/>
                <c:pt idx="0">
                  <c:v>1.4</c:v>
                </c:pt>
                <c:pt idx="1">
                  <c:v>1.6</c:v>
                </c:pt>
                <c:pt idx="2">
                  <c:v>1.4</c:v>
                </c:pt>
              </c:numCache>
            </c:numRef>
          </c:val>
        </c:ser>
        <c:ser>
          <c:idx val="2"/>
          <c:order val="2"/>
          <c:tx>
            <c:strRef>
              <c:f>'15_10'!$A$45</c:f>
              <c:strCache>
                <c:ptCount val="1"/>
                <c:pt idx="0">
                  <c:v>Croatia</c:v>
                </c:pt>
              </c:strCache>
            </c:strRef>
          </c:tx>
          <c:spPr>
            <a:solidFill>
              <a:srgbClr val="A5E58B"/>
            </a:solidFill>
          </c:spPr>
          <c:invertIfNegative val="0"/>
          <c:cat>
            <c:numRef>
              <c:f>'15_10'!$B$42:$D$42</c:f>
              <c:numCache>
                <c:formatCode>General</c:formatCode>
                <c:ptCount val="3"/>
                <c:pt idx="0">
                  <c:v>2012</c:v>
                </c:pt>
                <c:pt idx="1">
                  <c:v>2015</c:v>
                </c:pt>
                <c:pt idx="2">
                  <c:v>2018</c:v>
                </c:pt>
              </c:numCache>
            </c:numRef>
          </c:cat>
          <c:val>
            <c:numRef>
              <c:f>'15_10'!$B$45:$D$45</c:f>
              <c:numCache>
                <c:formatCode>General</c:formatCode>
                <c:ptCount val="3"/>
                <c:pt idx="0">
                  <c:v>0</c:v>
                </c:pt>
                <c:pt idx="1">
                  <c:v>5.8</c:v>
                </c:pt>
                <c:pt idx="2">
                  <c:v>10.8</c:v>
                </c:pt>
              </c:numCache>
            </c:numRef>
          </c:val>
        </c:ser>
        <c:dLbls>
          <c:showLegendKey val="0"/>
          <c:showVal val="0"/>
          <c:showCatName val="0"/>
          <c:showSerName val="0"/>
          <c:showPercent val="0"/>
          <c:showBubbleSize val="0"/>
        </c:dLbls>
        <c:gapWidth val="150"/>
        <c:axId val="232712064"/>
        <c:axId val="232713600"/>
      </c:barChart>
      <c:catAx>
        <c:axId val="232712064"/>
        <c:scaling>
          <c:orientation val="minMax"/>
        </c:scaling>
        <c:delete val="0"/>
        <c:axPos val="b"/>
        <c:numFmt formatCode="General" sourceLinked="1"/>
        <c:majorTickMark val="out"/>
        <c:minorTickMark val="none"/>
        <c:tickLblPos val="nextTo"/>
        <c:crossAx val="232713600"/>
        <c:crosses val="autoZero"/>
        <c:auto val="1"/>
        <c:lblAlgn val="ctr"/>
        <c:lblOffset val="100"/>
        <c:noMultiLvlLbl val="0"/>
      </c:catAx>
      <c:valAx>
        <c:axId val="23271360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32712064"/>
        <c:crosses val="autoZero"/>
        <c:crossBetween val="between"/>
      </c:valAx>
    </c:plotArea>
    <c:legend>
      <c:legendPos val="b"/>
      <c:overlay val="0"/>
    </c:legend>
    <c:plotVisOnly val="1"/>
    <c:dispBlanksAs val="gap"/>
    <c:showDLblsOverMax val="0"/>
  </c:chart>
  <c:spPr>
    <a:ln>
      <a:solidFill>
        <a:srgbClr val="56C02B"/>
      </a:solidFill>
      <a:prstDash val="solid"/>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Agricultural real factor income per annual work unit (AWU), 2010-2023 (Chain linked volumes, index 2015=100)</a:t>
            </a:r>
            <a:endParaRPr lang="en-US" sz="1200" b="0"/>
          </a:p>
          <a:p>
            <a:pPr>
              <a:defRPr sz="1400">
                <a:latin typeface="Calibri"/>
                <a:ea typeface="Calibri"/>
                <a:cs typeface="Calibri"/>
              </a:defRPr>
            </a:pPr>
            <a:r>
              <a:rPr lang="en-US" sz="1200" b="0"/>
              <a:t>SDG ind 02_20: freq=Annual, itm_newa=Real factor income in agriculture per annual work unit (chain linked volumes)</a:t>
            </a:r>
          </a:p>
        </c:rich>
      </c:tx>
      <c:layout/>
      <c:overlay val="0"/>
    </c:title>
    <c:autoTitleDeleted val="0"/>
    <c:plotArea>
      <c:layout/>
      <c:barChart>
        <c:barDir val="col"/>
        <c:grouping val="clustered"/>
        <c:varyColors val="0"/>
        <c:ser>
          <c:idx val="0"/>
          <c:order val="0"/>
          <c:tx>
            <c:strRef>
              <c:f>'02_20'!$A$23</c:f>
              <c:strCache>
                <c:ptCount val="1"/>
                <c:pt idx="0">
                  <c:v>European Union - 27 countries (from 2020)</c:v>
                </c:pt>
              </c:strCache>
            </c:strRef>
          </c:tx>
          <c:spPr>
            <a:solidFill>
              <a:srgbClr val="DDA63A"/>
            </a:solidFill>
          </c:spPr>
          <c:invertIfNegative val="0"/>
          <c:cat>
            <c:numRef>
              <c:f>'02_20'!$B$22:$O$22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'02_20'!$B$23:$O$23</c:f>
              <c:numCache>
                <c:formatCode>General</c:formatCode>
                <c:ptCount val="14"/>
                <c:pt idx="0">
                  <c:v>87.85</c:v>
                </c:pt>
                <c:pt idx="1">
                  <c:v>99.02</c:v>
                </c:pt>
                <c:pt idx="2">
                  <c:v>98.61</c:v>
                </c:pt>
                <c:pt idx="3">
                  <c:v>102.43</c:v>
                </c:pt>
                <c:pt idx="4">
                  <c:v>103.42</c:v>
                </c:pt>
                <c:pt idx="5">
                  <c:v>100</c:v>
                </c:pt>
                <c:pt idx="6">
                  <c:v>99.61</c:v>
                </c:pt>
                <c:pt idx="7">
                  <c:v>115.25</c:v>
                </c:pt>
                <c:pt idx="8">
                  <c:v>112.36</c:v>
                </c:pt>
                <c:pt idx="9">
                  <c:v>117.25</c:v>
                </c:pt>
                <c:pt idx="10">
                  <c:v>123.41</c:v>
                </c:pt>
                <c:pt idx="11">
                  <c:v>127.06</c:v>
                </c:pt>
                <c:pt idx="12">
                  <c:v>145.34</c:v>
                </c:pt>
                <c:pt idx="13">
                  <c:v>134.06</c:v>
                </c:pt>
              </c:numCache>
            </c:numRef>
          </c:val>
        </c:ser>
        <c:ser>
          <c:idx val="1"/>
          <c:order val="1"/>
          <c:tx>
            <c:strRef>
              <c:f>'02_20'!$A$24</c:f>
              <c:strCache>
                <c:ptCount val="1"/>
                <c:pt idx="0">
                  <c:v>Denmark</c:v>
                </c:pt>
              </c:strCache>
            </c:strRef>
          </c:tx>
          <c:spPr>
            <a:solidFill>
              <a:srgbClr val="DA9E1E"/>
            </a:solidFill>
          </c:spPr>
          <c:invertIfNegative val="0"/>
          <c:cat>
            <c:numRef>
              <c:f>'02_20'!$B$22:$O$22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'02_20'!$B$24:$O$24</c:f>
              <c:numCache>
                <c:formatCode>General</c:formatCode>
                <c:ptCount val="14"/>
                <c:pt idx="0">
                  <c:v>143.85</c:v>
                </c:pt>
                <c:pt idx="1">
                  <c:v>161.66</c:v>
                </c:pt>
                <c:pt idx="2">
                  <c:v>220.81</c:v>
                </c:pt>
                <c:pt idx="3">
                  <c:v>153.47</c:v>
                </c:pt>
                <c:pt idx="4">
                  <c:v>157.1</c:v>
                </c:pt>
                <c:pt idx="5">
                  <c:v>100</c:v>
                </c:pt>
                <c:pt idx="6">
                  <c:v>96.5</c:v>
                </c:pt>
                <c:pt idx="7">
                  <c:v>152.49</c:v>
                </c:pt>
                <c:pt idx="8">
                  <c:v>126.59</c:v>
                </c:pt>
                <c:pt idx="9">
                  <c:v>155.11000000000001</c:v>
                </c:pt>
                <c:pt idx="10">
                  <c:v>203.38</c:v>
                </c:pt>
                <c:pt idx="11">
                  <c:v>166.48</c:v>
                </c:pt>
                <c:pt idx="12">
                  <c:v>179.09</c:v>
                </c:pt>
                <c:pt idx="13">
                  <c:v>189.36</c:v>
                </c:pt>
              </c:numCache>
            </c:numRef>
          </c:val>
        </c:ser>
        <c:ser>
          <c:idx val="2"/>
          <c:order val="2"/>
          <c:tx>
            <c:strRef>
              <c:f>'02_20'!$A$25</c:f>
              <c:strCache>
                <c:ptCount val="1"/>
                <c:pt idx="0">
                  <c:v>Croatia</c:v>
                </c:pt>
              </c:strCache>
            </c:strRef>
          </c:tx>
          <c:spPr>
            <a:solidFill>
              <a:srgbClr val="CB9323"/>
            </a:solidFill>
          </c:spPr>
          <c:invertIfNegative val="0"/>
          <c:cat>
            <c:numRef>
              <c:f>'02_20'!$B$22:$O$22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'02_20'!$B$25:$O$25</c:f>
              <c:numCache>
                <c:formatCode>General</c:formatCode>
                <c:ptCount val="14"/>
                <c:pt idx="0">
                  <c:v>94.57</c:v>
                </c:pt>
                <c:pt idx="1">
                  <c:v>90.26</c:v>
                </c:pt>
                <c:pt idx="2">
                  <c:v>77.28</c:v>
                </c:pt>
                <c:pt idx="3">
                  <c:v>85.57</c:v>
                </c:pt>
                <c:pt idx="4">
                  <c:v>74.05</c:v>
                </c:pt>
                <c:pt idx="5">
                  <c:v>100</c:v>
                </c:pt>
                <c:pt idx="6">
                  <c:v>111.13</c:v>
                </c:pt>
                <c:pt idx="7">
                  <c:v>111.53</c:v>
                </c:pt>
                <c:pt idx="8">
                  <c:v>118.53</c:v>
                </c:pt>
                <c:pt idx="9">
                  <c:v>124.4</c:v>
                </c:pt>
                <c:pt idx="10">
                  <c:v>134.58000000000001</c:v>
                </c:pt>
                <c:pt idx="11">
                  <c:v>167.71</c:v>
                </c:pt>
                <c:pt idx="12">
                  <c:v>176.69</c:v>
                </c:pt>
                <c:pt idx="13">
                  <c:v>142.56</c:v>
                </c:pt>
              </c:numCache>
            </c:numRef>
          </c:val>
        </c:ser>
        <c:dLbls>
          <c:showLegendKey val="0"/>
          <c:showVal val="0"/>
          <c:showCatName val="0"/>
          <c:showSerName val="0"/>
          <c:showPercent val="0"/>
          <c:showBubbleSize val="0"/>
        </c:dLbls>
        <c:gapWidth val="150"/>
        <c:axId val="134228992"/>
        <c:axId val="134238976"/>
      </c:barChart>
      <c:catAx>
        <c:axId val="134228992"/>
        <c:scaling>
          <c:orientation val="minMax"/>
        </c:scaling>
        <c:delete val="0"/>
        <c:axPos val="b"/>
        <c:numFmt formatCode="General" sourceLinked="1"/>
        <c:majorTickMark val="out"/>
        <c:minorTickMark val="none"/>
        <c:tickLblPos val="nextTo"/>
        <c:crossAx val="134238976"/>
        <c:crosses val="autoZero"/>
        <c:auto val="1"/>
        <c:lblAlgn val="ctr"/>
        <c:lblOffset val="100"/>
        <c:noMultiLvlLbl val="0"/>
      </c:catAx>
      <c:valAx>
        <c:axId val="13423897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34228992"/>
        <c:crosses val="autoZero"/>
        <c:crossBetween val="between"/>
      </c:valAx>
    </c:plotArea>
    <c:legend>
      <c:legendPos val="b"/>
      <c:layout/>
      <c:overlay val="0"/>
    </c:legend>
    <c:plotVisOnly val="1"/>
    <c:dispBlanksAs val="gap"/>
    <c:showDLblsOverMax val="0"/>
  </c:chart>
  <c:spPr>
    <a:ln>
      <a:solidFill>
        <a:srgbClr val="DDA63A"/>
      </a:solidFill>
      <a:prstDash val="solid"/>
    </a:ln>
  </c:sp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Surface of the terrestrial protected areas, 2011-2022 (Square kilometre)</a:t>
            </a:r>
            <a:endParaRPr lang="en-US" sz="1200" b="0"/>
          </a:p>
          <a:p>
            <a:pPr>
              <a:defRPr sz="1400">
                <a:latin typeface="Calibri"/>
                <a:ea typeface="Calibri"/>
                <a:cs typeface="Calibri"/>
              </a:defRPr>
            </a:pPr>
            <a:r>
              <a:rPr lang="en-US" sz="1200" b="0"/>
              <a:t>SDG ind 15_20: freq=Annual, areaprot=Terrestrial protected area</a:t>
            </a:r>
          </a:p>
        </c:rich>
      </c:tx>
      <c:layout/>
      <c:overlay val="0"/>
    </c:title>
    <c:autoTitleDeleted val="0"/>
    <c:plotArea>
      <c:layout/>
      <c:barChart>
        <c:barDir val="col"/>
        <c:grouping val="clustered"/>
        <c:varyColors val="0"/>
        <c:ser>
          <c:idx val="0"/>
          <c:order val="0"/>
          <c:tx>
            <c:strRef>
              <c:f>'15_20'!$A$23</c:f>
              <c:strCache>
                <c:ptCount val="1"/>
                <c:pt idx="0">
                  <c:v>European Union - 27 countries (from 2020)</c:v>
                </c:pt>
              </c:strCache>
            </c:strRef>
          </c:tx>
          <c:spPr>
            <a:solidFill>
              <a:srgbClr val="56C02B"/>
            </a:solidFill>
          </c:spPr>
          <c:invertIfNegative val="0"/>
          <c:cat>
            <c:numRef>
              <c:f>'15_20'!$B$22:$M$22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'15_20'!$B$23:$M$23</c:f>
              <c:numCache>
                <c:formatCode>General</c:formatCode>
                <c:ptCount val="12"/>
                <c:pt idx="0">
                  <c:v>1003558</c:v>
                </c:pt>
                <c:pt idx="1">
                  <c:v>1020306</c:v>
                </c:pt>
                <c:pt idx="2">
                  <c:v>1027027</c:v>
                </c:pt>
                <c:pt idx="3">
                  <c:v>1032320</c:v>
                </c:pt>
                <c:pt idx="4">
                  <c:v>1037902</c:v>
                </c:pt>
                <c:pt idx="5">
                  <c:v>1042645</c:v>
                </c:pt>
                <c:pt idx="6">
                  <c:v>1054661</c:v>
                </c:pt>
                <c:pt idx="7">
                  <c:v>1064348</c:v>
                </c:pt>
                <c:pt idx="8">
                  <c:v>1073237</c:v>
                </c:pt>
                <c:pt idx="9">
                  <c:v>1076628</c:v>
                </c:pt>
                <c:pt idx="10">
                  <c:v>1075959</c:v>
                </c:pt>
                <c:pt idx="11">
                  <c:v>1079412</c:v>
                </c:pt>
              </c:numCache>
            </c:numRef>
          </c:val>
        </c:ser>
        <c:ser>
          <c:idx val="1"/>
          <c:order val="1"/>
          <c:tx>
            <c:strRef>
              <c:f>'15_20'!$A$24</c:f>
              <c:strCache>
                <c:ptCount val="1"/>
                <c:pt idx="0">
                  <c:v>Denmark</c:v>
                </c:pt>
              </c:strCache>
            </c:strRef>
          </c:tx>
          <c:spPr>
            <a:solidFill>
              <a:srgbClr val="7BD955"/>
            </a:solidFill>
          </c:spPr>
          <c:invertIfNegative val="0"/>
          <c:cat>
            <c:numRef>
              <c:f>'15_20'!$B$22:$M$22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'15_20'!$B$24:$M$24</c:f>
              <c:numCache>
                <c:formatCode>General</c:formatCode>
                <c:ptCount val="12"/>
                <c:pt idx="0">
                  <c:v>0</c:v>
                </c:pt>
                <c:pt idx="1">
                  <c:v>0</c:v>
                </c:pt>
                <c:pt idx="2">
                  <c:v>0</c:v>
                </c:pt>
                <c:pt idx="3">
                  <c:v>0</c:v>
                </c:pt>
                <c:pt idx="4">
                  <c:v>0</c:v>
                </c:pt>
                <c:pt idx="5">
                  <c:v>0</c:v>
                </c:pt>
                <c:pt idx="6">
                  <c:v>0</c:v>
                </c:pt>
                <c:pt idx="7">
                  <c:v>0</c:v>
                </c:pt>
                <c:pt idx="8">
                  <c:v>0</c:v>
                </c:pt>
                <c:pt idx="9">
                  <c:v>0</c:v>
                </c:pt>
                <c:pt idx="10">
                  <c:v>6435</c:v>
                </c:pt>
                <c:pt idx="11">
                  <c:v>6506</c:v>
                </c:pt>
              </c:numCache>
            </c:numRef>
          </c:val>
        </c:ser>
        <c:ser>
          <c:idx val="2"/>
          <c:order val="2"/>
          <c:tx>
            <c:strRef>
              <c:f>'15_20'!$A$25</c:f>
              <c:strCache>
                <c:ptCount val="1"/>
                <c:pt idx="0">
                  <c:v>Croatia</c:v>
                </c:pt>
              </c:strCache>
            </c:strRef>
          </c:tx>
          <c:spPr>
            <a:solidFill>
              <a:srgbClr val="A5E58B"/>
            </a:solidFill>
          </c:spPr>
          <c:invertIfNegative val="0"/>
          <c:cat>
            <c:numRef>
              <c:f>'15_20'!$B$22:$M$22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'15_20'!$B$25:$M$25</c:f>
              <c:numCache>
                <c:formatCode>General</c:formatCode>
                <c:ptCount val="12"/>
                <c:pt idx="0">
                  <c:v>0</c:v>
                </c:pt>
                <c:pt idx="1">
                  <c:v>0</c:v>
                </c:pt>
                <c:pt idx="2">
                  <c:v>0</c:v>
                </c:pt>
                <c:pt idx="3">
                  <c:v>0</c:v>
                </c:pt>
                <c:pt idx="4">
                  <c:v>0</c:v>
                </c:pt>
                <c:pt idx="5">
                  <c:v>0</c:v>
                </c:pt>
                <c:pt idx="6">
                  <c:v>0</c:v>
                </c:pt>
                <c:pt idx="7">
                  <c:v>0</c:v>
                </c:pt>
                <c:pt idx="8">
                  <c:v>0</c:v>
                </c:pt>
                <c:pt idx="9">
                  <c:v>0</c:v>
                </c:pt>
                <c:pt idx="10">
                  <c:v>21523</c:v>
                </c:pt>
                <c:pt idx="11">
                  <c:v>21530</c:v>
                </c:pt>
              </c:numCache>
            </c:numRef>
          </c:val>
        </c:ser>
        <c:dLbls>
          <c:showLegendKey val="0"/>
          <c:showVal val="0"/>
          <c:showCatName val="0"/>
          <c:showSerName val="0"/>
          <c:showPercent val="0"/>
          <c:showBubbleSize val="0"/>
        </c:dLbls>
        <c:gapWidth val="150"/>
        <c:axId val="231993728"/>
        <c:axId val="231995264"/>
      </c:barChart>
      <c:catAx>
        <c:axId val="231993728"/>
        <c:scaling>
          <c:orientation val="minMax"/>
        </c:scaling>
        <c:delete val="0"/>
        <c:axPos val="b"/>
        <c:numFmt formatCode="General" sourceLinked="1"/>
        <c:majorTickMark val="out"/>
        <c:minorTickMark val="none"/>
        <c:tickLblPos val="nextTo"/>
        <c:crossAx val="231995264"/>
        <c:crosses val="autoZero"/>
        <c:auto val="1"/>
        <c:lblAlgn val="ctr"/>
        <c:lblOffset val="100"/>
        <c:noMultiLvlLbl val="0"/>
      </c:catAx>
      <c:valAx>
        <c:axId val="23199526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31993728"/>
        <c:crosses val="autoZero"/>
        <c:crossBetween val="between"/>
      </c:valAx>
    </c:plotArea>
    <c:legend>
      <c:legendPos val="b"/>
      <c:layout/>
      <c:overlay val="0"/>
    </c:legend>
    <c:plotVisOnly val="1"/>
    <c:dispBlanksAs val="gap"/>
    <c:showDLblsOverMax val="0"/>
  </c:chart>
  <c:spPr>
    <a:ln>
      <a:solidFill>
        <a:srgbClr val="56C02B"/>
      </a:solidFill>
      <a:prstDash val="solid"/>
    </a:ln>
  </c:sp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Surface of the terrestrial protected areas, 2011-2022 (Percentage)</a:t>
            </a:r>
            <a:endParaRPr lang="en-US" sz="1200" b="0"/>
          </a:p>
          <a:p>
            <a:pPr>
              <a:defRPr sz="1400">
                <a:latin typeface="Calibri"/>
                <a:ea typeface="Calibri"/>
                <a:cs typeface="Calibri"/>
              </a:defRPr>
            </a:pPr>
            <a:r>
              <a:rPr lang="en-US" sz="1200" b="0"/>
              <a:t>SDG ind 15_20: freq=Annual, areaprot=Terrestrial protected area</a:t>
            </a:r>
          </a:p>
        </c:rich>
      </c:tx>
      <c:layout/>
      <c:overlay val="0"/>
    </c:title>
    <c:autoTitleDeleted val="0"/>
    <c:plotArea>
      <c:layout/>
      <c:barChart>
        <c:barDir val="col"/>
        <c:grouping val="clustered"/>
        <c:varyColors val="0"/>
        <c:ser>
          <c:idx val="0"/>
          <c:order val="0"/>
          <c:tx>
            <c:strRef>
              <c:f>'15_20'!$A$33</c:f>
              <c:strCache>
                <c:ptCount val="1"/>
                <c:pt idx="0">
                  <c:v>European Union - 27 countries (from 2020)</c:v>
                </c:pt>
              </c:strCache>
            </c:strRef>
          </c:tx>
          <c:spPr>
            <a:solidFill>
              <a:srgbClr val="56C02B"/>
            </a:solidFill>
          </c:spPr>
          <c:invertIfNegative val="0"/>
          <c:cat>
            <c:numRef>
              <c:f>'15_20'!$B$32:$M$32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'15_20'!$B$33:$M$33</c:f>
              <c:numCache>
                <c:formatCode>General</c:formatCode>
                <c:ptCount val="12"/>
                <c:pt idx="0">
                  <c:v>24.3</c:v>
                </c:pt>
                <c:pt idx="1">
                  <c:v>24.7</c:v>
                </c:pt>
                <c:pt idx="2">
                  <c:v>24.8</c:v>
                </c:pt>
                <c:pt idx="3">
                  <c:v>25</c:v>
                </c:pt>
                <c:pt idx="4">
                  <c:v>25.1</c:v>
                </c:pt>
                <c:pt idx="5">
                  <c:v>25.2</c:v>
                </c:pt>
                <c:pt idx="6">
                  <c:v>25.5</c:v>
                </c:pt>
                <c:pt idx="7">
                  <c:v>25.7</c:v>
                </c:pt>
                <c:pt idx="8">
                  <c:v>26</c:v>
                </c:pt>
                <c:pt idx="9">
                  <c:v>26</c:v>
                </c:pt>
                <c:pt idx="10">
                  <c:v>26</c:v>
                </c:pt>
                <c:pt idx="11">
                  <c:v>26.1</c:v>
                </c:pt>
              </c:numCache>
            </c:numRef>
          </c:val>
        </c:ser>
        <c:ser>
          <c:idx val="1"/>
          <c:order val="1"/>
          <c:tx>
            <c:strRef>
              <c:f>'15_20'!$A$34</c:f>
              <c:strCache>
                <c:ptCount val="1"/>
                <c:pt idx="0">
                  <c:v>Denmark</c:v>
                </c:pt>
              </c:strCache>
            </c:strRef>
          </c:tx>
          <c:spPr>
            <a:solidFill>
              <a:srgbClr val="7BD955"/>
            </a:solidFill>
          </c:spPr>
          <c:invertIfNegative val="0"/>
          <c:cat>
            <c:numRef>
              <c:f>'15_20'!$B$32:$M$32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'15_20'!$B$34:$M$34</c:f>
              <c:numCache>
                <c:formatCode>General</c:formatCode>
                <c:ptCount val="12"/>
                <c:pt idx="0">
                  <c:v>0</c:v>
                </c:pt>
                <c:pt idx="1">
                  <c:v>0</c:v>
                </c:pt>
                <c:pt idx="2">
                  <c:v>0</c:v>
                </c:pt>
                <c:pt idx="3">
                  <c:v>0</c:v>
                </c:pt>
                <c:pt idx="4">
                  <c:v>0</c:v>
                </c:pt>
                <c:pt idx="5">
                  <c:v>0</c:v>
                </c:pt>
                <c:pt idx="6">
                  <c:v>0</c:v>
                </c:pt>
                <c:pt idx="7">
                  <c:v>0</c:v>
                </c:pt>
                <c:pt idx="8">
                  <c:v>0</c:v>
                </c:pt>
                <c:pt idx="9">
                  <c:v>0</c:v>
                </c:pt>
                <c:pt idx="10">
                  <c:v>14.9</c:v>
                </c:pt>
                <c:pt idx="11">
                  <c:v>15.1</c:v>
                </c:pt>
              </c:numCache>
            </c:numRef>
          </c:val>
        </c:ser>
        <c:ser>
          <c:idx val="2"/>
          <c:order val="2"/>
          <c:tx>
            <c:strRef>
              <c:f>'15_20'!$A$35</c:f>
              <c:strCache>
                <c:ptCount val="1"/>
                <c:pt idx="0">
                  <c:v>Croatia</c:v>
                </c:pt>
              </c:strCache>
            </c:strRef>
          </c:tx>
          <c:spPr>
            <a:solidFill>
              <a:srgbClr val="A5E58B"/>
            </a:solidFill>
          </c:spPr>
          <c:invertIfNegative val="0"/>
          <c:cat>
            <c:numRef>
              <c:f>'15_20'!$B$32:$M$32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'15_20'!$B$35:$M$35</c:f>
              <c:numCache>
                <c:formatCode>General</c:formatCode>
                <c:ptCount val="12"/>
                <c:pt idx="0">
                  <c:v>0</c:v>
                </c:pt>
                <c:pt idx="1">
                  <c:v>0</c:v>
                </c:pt>
                <c:pt idx="2">
                  <c:v>0</c:v>
                </c:pt>
                <c:pt idx="3">
                  <c:v>0</c:v>
                </c:pt>
                <c:pt idx="4">
                  <c:v>0</c:v>
                </c:pt>
                <c:pt idx="5">
                  <c:v>0</c:v>
                </c:pt>
                <c:pt idx="6">
                  <c:v>0</c:v>
                </c:pt>
                <c:pt idx="7">
                  <c:v>0</c:v>
                </c:pt>
                <c:pt idx="8">
                  <c:v>0</c:v>
                </c:pt>
                <c:pt idx="9">
                  <c:v>0</c:v>
                </c:pt>
                <c:pt idx="10">
                  <c:v>38.1</c:v>
                </c:pt>
                <c:pt idx="11">
                  <c:v>38.200000000000003</c:v>
                </c:pt>
              </c:numCache>
            </c:numRef>
          </c:val>
        </c:ser>
        <c:dLbls>
          <c:showLegendKey val="0"/>
          <c:showVal val="0"/>
          <c:showCatName val="0"/>
          <c:showSerName val="0"/>
          <c:showPercent val="0"/>
          <c:showBubbleSize val="0"/>
        </c:dLbls>
        <c:gapWidth val="150"/>
        <c:axId val="101190272"/>
        <c:axId val="101196160"/>
      </c:barChart>
      <c:catAx>
        <c:axId val="101190272"/>
        <c:scaling>
          <c:orientation val="minMax"/>
        </c:scaling>
        <c:delete val="0"/>
        <c:axPos val="b"/>
        <c:numFmt formatCode="General" sourceLinked="1"/>
        <c:majorTickMark val="out"/>
        <c:minorTickMark val="none"/>
        <c:tickLblPos val="nextTo"/>
        <c:crossAx val="101196160"/>
        <c:crosses val="autoZero"/>
        <c:auto val="1"/>
        <c:lblAlgn val="ctr"/>
        <c:lblOffset val="100"/>
        <c:noMultiLvlLbl val="0"/>
      </c:catAx>
      <c:valAx>
        <c:axId val="10119616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01190272"/>
        <c:crosses val="autoZero"/>
        <c:crossBetween val="between"/>
      </c:valAx>
    </c:plotArea>
    <c:legend>
      <c:legendPos val="b"/>
      <c:layout/>
      <c:overlay val="0"/>
    </c:legend>
    <c:plotVisOnly val="1"/>
    <c:dispBlanksAs val="gap"/>
    <c:showDLblsOverMax val="0"/>
  </c:chart>
  <c:spPr>
    <a:ln>
      <a:solidFill>
        <a:srgbClr val="56C02B"/>
      </a:solidFill>
      <a:prstDash val="solid"/>
    </a:ln>
  </c:sp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Drought impact area on ecosystems, 2010-2023 (Square kilometre)</a:t>
            </a:r>
            <a:endParaRPr lang="en-US" sz="1200" b="0"/>
          </a:p>
          <a:p>
            <a:pPr>
              <a:defRPr sz="1400">
                <a:latin typeface="Calibri"/>
                <a:ea typeface="Calibri"/>
                <a:cs typeface="Calibri"/>
              </a:defRPr>
            </a:pPr>
            <a:r>
              <a:rPr lang="en-US" sz="1200" b="0"/>
              <a:t>SDG ind 15_42: freq=Annual</a:t>
            </a:r>
          </a:p>
        </c:rich>
      </c:tx>
      <c:layout/>
      <c:overlay val="0"/>
    </c:title>
    <c:autoTitleDeleted val="0"/>
    <c:plotArea>
      <c:layout/>
      <c:barChart>
        <c:barDir val="col"/>
        <c:grouping val="clustered"/>
        <c:varyColors val="0"/>
        <c:ser>
          <c:idx val="0"/>
          <c:order val="0"/>
          <c:tx>
            <c:strRef>
              <c:f>'15_42'!$A$23</c:f>
              <c:strCache>
                <c:ptCount val="1"/>
                <c:pt idx="0">
                  <c:v>European Union - 27 countries (from 2020)</c:v>
                </c:pt>
              </c:strCache>
            </c:strRef>
          </c:tx>
          <c:spPr>
            <a:solidFill>
              <a:srgbClr val="56C02B"/>
            </a:solidFill>
          </c:spPr>
          <c:invertIfNegative val="0"/>
          <c:cat>
            <c:numRef>
              <c:f>'15_42'!$B$22:$O$22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'15_42'!$B$23:$O$23</c:f>
              <c:numCache>
                <c:formatCode>General</c:formatCode>
                <c:ptCount val="14"/>
                <c:pt idx="0">
                  <c:v>21421.8</c:v>
                </c:pt>
                <c:pt idx="1">
                  <c:v>102608</c:v>
                </c:pt>
                <c:pt idx="2">
                  <c:v>376274.6</c:v>
                </c:pt>
                <c:pt idx="3">
                  <c:v>7234.5</c:v>
                </c:pt>
                <c:pt idx="4">
                  <c:v>32601.5</c:v>
                </c:pt>
                <c:pt idx="5">
                  <c:v>102688.2</c:v>
                </c:pt>
                <c:pt idx="6">
                  <c:v>64887</c:v>
                </c:pt>
                <c:pt idx="7">
                  <c:v>155868.70000000001</c:v>
                </c:pt>
                <c:pt idx="8">
                  <c:v>272066.90000000002</c:v>
                </c:pt>
                <c:pt idx="9">
                  <c:v>304706.09999999998</c:v>
                </c:pt>
                <c:pt idx="10">
                  <c:v>200526.1</c:v>
                </c:pt>
                <c:pt idx="11">
                  <c:v>110909.9</c:v>
                </c:pt>
                <c:pt idx="12">
                  <c:v>648748.6</c:v>
                </c:pt>
                <c:pt idx="13">
                  <c:v>143500.29999999999</c:v>
                </c:pt>
              </c:numCache>
            </c:numRef>
          </c:val>
        </c:ser>
        <c:ser>
          <c:idx val="1"/>
          <c:order val="1"/>
          <c:tx>
            <c:strRef>
              <c:f>'15_42'!$A$24</c:f>
              <c:strCache>
                <c:ptCount val="1"/>
                <c:pt idx="0">
                  <c:v>Denmark</c:v>
                </c:pt>
              </c:strCache>
            </c:strRef>
          </c:tx>
          <c:spPr>
            <a:solidFill>
              <a:srgbClr val="7BD955"/>
            </a:solidFill>
          </c:spPr>
          <c:invertIfNegative val="0"/>
          <c:cat>
            <c:numRef>
              <c:f>'15_42'!$B$22:$O$22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'15_42'!$B$24:$O$24</c:f>
              <c:numCache>
                <c:formatCode>General</c:formatCode>
                <c:ptCount val="14"/>
                <c:pt idx="0">
                  <c:v>11</c:v>
                </c:pt>
                <c:pt idx="1">
                  <c:v>85</c:v>
                </c:pt>
                <c:pt idx="2">
                  <c:v>28</c:v>
                </c:pt>
                <c:pt idx="3">
                  <c:v>621</c:v>
                </c:pt>
                <c:pt idx="4">
                  <c:v>42</c:v>
                </c:pt>
                <c:pt idx="5">
                  <c:v>0</c:v>
                </c:pt>
                <c:pt idx="6">
                  <c:v>8</c:v>
                </c:pt>
                <c:pt idx="7">
                  <c:v>4</c:v>
                </c:pt>
                <c:pt idx="8">
                  <c:v>19698</c:v>
                </c:pt>
                <c:pt idx="9">
                  <c:v>1347</c:v>
                </c:pt>
                <c:pt idx="10">
                  <c:v>337</c:v>
                </c:pt>
                <c:pt idx="11">
                  <c:v>513</c:v>
                </c:pt>
                <c:pt idx="12">
                  <c:v>3657</c:v>
                </c:pt>
                <c:pt idx="13">
                  <c:v>733</c:v>
                </c:pt>
              </c:numCache>
            </c:numRef>
          </c:val>
        </c:ser>
        <c:ser>
          <c:idx val="2"/>
          <c:order val="2"/>
          <c:tx>
            <c:strRef>
              <c:f>'15_42'!$A$25</c:f>
              <c:strCache>
                <c:ptCount val="1"/>
                <c:pt idx="0">
                  <c:v>Croatia</c:v>
                </c:pt>
              </c:strCache>
            </c:strRef>
          </c:tx>
          <c:spPr>
            <a:solidFill>
              <a:srgbClr val="A5E58B"/>
            </a:solidFill>
          </c:spPr>
          <c:invertIfNegative val="0"/>
          <c:cat>
            <c:numRef>
              <c:f>'15_42'!$B$22:$O$22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'15_42'!$B$25:$O$25</c:f>
              <c:numCache>
                <c:formatCode>General</c:formatCode>
                <c:ptCount val="14"/>
                <c:pt idx="0">
                  <c:v>0</c:v>
                </c:pt>
                <c:pt idx="1">
                  <c:v>3741</c:v>
                </c:pt>
                <c:pt idx="2">
                  <c:v>18344</c:v>
                </c:pt>
                <c:pt idx="3">
                  <c:v>0</c:v>
                </c:pt>
                <c:pt idx="4">
                  <c:v>2</c:v>
                </c:pt>
                <c:pt idx="5">
                  <c:v>472</c:v>
                </c:pt>
                <c:pt idx="6">
                  <c:v>0</c:v>
                </c:pt>
                <c:pt idx="7">
                  <c:v>4637</c:v>
                </c:pt>
                <c:pt idx="8">
                  <c:v>14</c:v>
                </c:pt>
                <c:pt idx="9">
                  <c:v>37</c:v>
                </c:pt>
                <c:pt idx="10">
                  <c:v>1073</c:v>
                </c:pt>
                <c:pt idx="11">
                  <c:v>1725</c:v>
                </c:pt>
                <c:pt idx="12">
                  <c:v>17779</c:v>
                </c:pt>
                <c:pt idx="13">
                  <c:v>31</c:v>
                </c:pt>
              </c:numCache>
            </c:numRef>
          </c:val>
        </c:ser>
        <c:ser>
          <c:idx val="3"/>
          <c:order val="3"/>
          <c:tx>
            <c:strRef>
              <c:f>'15_42'!$A$26</c:f>
              <c:strCache>
                <c:ptCount val="1"/>
                <c:pt idx="0">
                  <c:v>Serbia</c:v>
                </c:pt>
              </c:strCache>
            </c:strRef>
          </c:tx>
          <c:spPr>
            <a:solidFill>
              <a:srgbClr val="47A024"/>
            </a:solidFill>
          </c:spPr>
          <c:invertIfNegative val="0"/>
          <c:cat>
            <c:numRef>
              <c:f>'15_42'!$B$22:$O$22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'15_42'!$B$26:$O$26</c:f>
              <c:numCache>
                <c:formatCode>General</c:formatCode>
                <c:ptCount val="14"/>
                <c:pt idx="0">
                  <c:v>0</c:v>
                </c:pt>
                <c:pt idx="1">
                  <c:v>396</c:v>
                </c:pt>
                <c:pt idx="2">
                  <c:v>14813</c:v>
                </c:pt>
                <c:pt idx="3">
                  <c:v>1030</c:v>
                </c:pt>
                <c:pt idx="4">
                  <c:v>5</c:v>
                </c:pt>
                <c:pt idx="5">
                  <c:v>267</c:v>
                </c:pt>
                <c:pt idx="6">
                  <c:v>0</c:v>
                </c:pt>
                <c:pt idx="7">
                  <c:v>2106</c:v>
                </c:pt>
                <c:pt idx="8">
                  <c:v>4</c:v>
                </c:pt>
                <c:pt idx="9">
                  <c:v>29</c:v>
                </c:pt>
                <c:pt idx="10">
                  <c:v>454</c:v>
                </c:pt>
                <c:pt idx="11">
                  <c:v>3994</c:v>
                </c:pt>
                <c:pt idx="12">
                  <c:v>11842</c:v>
                </c:pt>
                <c:pt idx="13">
                  <c:v>31</c:v>
                </c:pt>
              </c:numCache>
            </c:numRef>
          </c:val>
        </c:ser>
        <c:dLbls>
          <c:showLegendKey val="0"/>
          <c:showVal val="0"/>
          <c:showCatName val="0"/>
          <c:showSerName val="0"/>
          <c:showPercent val="0"/>
          <c:showBubbleSize val="0"/>
        </c:dLbls>
        <c:gapWidth val="150"/>
        <c:axId val="101921920"/>
        <c:axId val="101923456"/>
      </c:barChart>
      <c:catAx>
        <c:axId val="101921920"/>
        <c:scaling>
          <c:orientation val="minMax"/>
        </c:scaling>
        <c:delete val="0"/>
        <c:axPos val="b"/>
        <c:numFmt formatCode="General" sourceLinked="1"/>
        <c:majorTickMark val="out"/>
        <c:minorTickMark val="none"/>
        <c:tickLblPos val="nextTo"/>
        <c:crossAx val="101923456"/>
        <c:crosses val="autoZero"/>
        <c:auto val="1"/>
        <c:lblAlgn val="ctr"/>
        <c:lblOffset val="100"/>
        <c:noMultiLvlLbl val="0"/>
      </c:catAx>
      <c:valAx>
        <c:axId val="10192345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01921920"/>
        <c:crosses val="autoZero"/>
        <c:crossBetween val="between"/>
      </c:valAx>
    </c:plotArea>
    <c:legend>
      <c:legendPos val="b"/>
      <c:layout/>
      <c:overlay val="0"/>
    </c:legend>
    <c:plotVisOnly val="1"/>
    <c:dispBlanksAs val="gap"/>
    <c:showDLblsOverMax val="0"/>
  </c:chart>
  <c:spPr>
    <a:ln>
      <a:solidFill>
        <a:srgbClr val="56C02B"/>
      </a:solidFill>
      <a:prstDash val="solid"/>
    </a:ln>
  </c:sp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Drought impact area on ecosystems, 2010-2023 (Percentage)</a:t>
            </a:r>
            <a:endParaRPr lang="en-US" sz="1200" b="0"/>
          </a:p>
          <a:p>
            <a:pPr>
              <a:defRPr sz="1400">
                <a:latin typeface="Calibri"/>
                <a:ea typeface="Calibri"/>
                <a:cs typeface="Calibri"/>
              </a:defRPr>
            </a:pPr>
            <a:r>
              <a:rPr lang="en-US" sz="1200" b="0"/>
              <a:t>SDG ind 15_42: freq=Annual</a:t>
            </a:r>
          </a:p>
        </c:rich>
      </c:tx>
      <c:layout/>
      <c:overlay val="0"/>
    </c:title>
    <c:autoTitleDeleted val="0"/>
    <c:plotArea>
      <c:layout/>
      <c:barChart>
        <c:barDir val="col"/>
        <c:grouping val="clustered"/>
        <c:varyColors val="0"/>
        <c:ser>
          <c:idx val="0"/>
          <c:order val="0"/>
          <c:tx>
            <c:strRef>
              <c:f>'15_42'!$A$34</c:f>
              <c:strCache>
                <c:ptCount val="1"/>
                <c:pt idx="0">
                  <c:v>European Union - 27 countries (from 2020)</c:v>
                </c:pt>
              </c:strCache>
            </c:strRef>
          </c:tx>
          <c:spPr>
            <a:solidFill>
              <a:srgbClr val="56C02B"/>
            </a:solidFill>
          </c:spPr>
          <c:invertIfNegative val="0"/>
          <c:cat>
            <c:numRef>
              <c:f>'15_42'!$B$33:$O$33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'15_42'!$B$34:$O$34</c:f>
              <c:numCache>
                <c:formatCode>General</c:formatCode>
                <c:ptCount val="14"/>
                <c:pt idx="0">
                  <c:v>0.5</c:v>
                </c:pt>
                <c:pt idx="1">
                  <c:v>2.6</c:v>
                </c:pt>
                <c:pt idx="2">
                  <c:v>9.4</c:v>
                </c:pt>
                <c:pt idx="3">
                  <c:v>0.2</c:v>
                </c:pt>
                <c:pt idx="4">
                  <c:v>0.8</c:v>
                </c:pt>
                <c:pt idx="5">
                  <c:v>2.6</c:v>
                </c:pt>
                <c:pt idx="6">
                  <c:v>1.6</c:v>
                </c:pt>
                <c:pt idx="7">
                  <c:v>3.9</c:v>
                </c:pt>
                <c:pt idx="8">
                  <c:v>6.8</c:v>
                </c:pt>
                <c:pt idx="9">
                  <c:v>7.6</c:v>
                </c:pt>
                <c:pt idx="10">
                  <c:v>5</c:v>
                </c:pt>
                <c:pt idx="11">
                  <c:v>2.8</c:v>
                </c:pt>
                <c:pt idx="12">
                  <c:v>16.2</c:v>
                </c:pt>
                <c:pt idx="13">
                  <c:v>3.6</c:v>
                </c:pt>
              </c:numCache>
            </c:numRef>
          </c:val>
        </c:ser>
        <c:ser>
          <c:idx val="1"/>
          <c:order val="1"/>
          <c:tx>
            <c:strRef>
              <c:f>'15_42'!$A$35</c:f>
              <c:strCache>
                <c:ptCount val="1"/>
                <c:pt idx="0">
                  <c:v>Denmark</c:v>
                </c:pt>
              </c:strCache>
            </c:strRef>
          </c:tx>
          <c:spPr>
            <a:solidFill>
              <a:srgbClr val="7BD955"/>
            </a:solidFill>
          </c:spPr>
          <c:invertIfNegative val="0"/>
          <c:cat>
            <c:numRef>
              <c:f>'15_42'!$B$33:$O$33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'15_42'!$B$35:$O$35</c:f>
              <c:numCache>
                <c:formatCode>General</c:formatCode>
                <c:ptCount val="14"/>
                <c:pt idx="0">
                  <c:v>0</c:v>
                </c:pt>
                <c:pt idx="1">
                  <c:v>0.2</c:v>
                </c:pt>
                <c:pt idx="2">
                  <c:v>0.1</c:v>
                </c:pt>
                <c:pt idx="3">
                  <c:v>1.5</c:v>
                </c:pt>
                <c:pt idx="4">
                  <c:v>0.1</c:v>
                </c:pt>
                <c:pt idx="5">
                  <c:v>0</c:v>
                </c:pt>
                <c:pt idx="6">
                  <c:v>0</c:v>
                </c:pt>
                <c:pt idx="7">
                  <c:v>0</c:v>
                </c:pt>
                <c:pt idx="8">
                  <c:v>46.6</c:v>
                </c:pt>
                <c:pt idx="9">
                  <c:v>3.2</c:v>
                </c:pt>
                <c:pt idx="10">
                  <c:v>0.8</c:v>
                </c:pt>
                <c:pt idx="11">
                  <c:v>1.2</c:v>
                </c:pt>
                <c:pt idx="12">
                  <c:v>8.6999999999999993</c:v>
                </c:pt>
                <c:pt idx="13">
                  <c:v>1.7</c:v>
                </c:pt>
              </c:numCache>
            </c:numRef>
          </c:val>
        </c:ser>
        <c:ser>
          <c:idx val="2"/>
          <c:order val="2"/>
          <c:tx>
            <c:strRef>
              <c:f>'15_42'!$A$36</c:f>
              <c:strCache>
                <c:ptCount val="1"/>
                <c:pt idx="0">
                  <c:v>Croatia</c:v>
                </c:pt>
              </c:strCache>
            </c:strRef>
          </c:tx>
          <c:spPr>
            <a:solidFill>
              <a:srgbClr val="A5E58B"/>
            </a:solidFill>
          </c:spPr>
          <c:invertIfNegative val="0"/>
          <c:cat>
            <c:numRef>
              <c:f>'15_42'!$B$33:$O$33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'15_42'!$B$36:$O$36</c:f>
              <c:numCache>
                <c:formatCode>General</c:formatCode>
                <c:ptCount val="14"/>
                <c:pt idx="0">
                  <c:v>0</c:v>
                </c:pt>
                <c:pt idx="1">
                  <c:v>6.7</c:v>
                </c:pt>
                <c:pt idx="2">
                  <c:v>32.9</c:v>
                </c:pt>
                <c:pt idx="3">
                  <c:v>0</c:v>
                </c:pt>
                <c:pt idx="4">
                  <c:v>0</c:v>
                </c:pt>
                <c:pt idx="5">
                  <c:v>0.9</c:v>
                </c:pt>
                <c:pt idx="6">
                  <c:v>0</c:v>
                </c:pt>
                <c:pt idx="7">
                  <c:v>8.3000000000000007</c:v>
                </c:pt>
                <c:pt idx="8">
                  <c:v>0</c:v>
                </c:pt>
                <c:pt idx="9">
                  <c:v>0.1</c:v>
                </c:pt>
                <c:pt idx="10">
                  <c:v>1.9</c:v>
                </c:pt>
                <c:pt idx="11">
                  <c:v>3.1</c:v>
                </c:pt>
                <c:pt idx="12">
                  <c:v>31.9</c:v>
                </c:pt>
                <c:pt idx="13">
                  <c:v>0.1</c:v>
                </c:pt>
              </c:numCache>
            </c:numRef>
          </c:val>
        </c:ser>
        <c:ser>
          <c:idx val="3"/>
          <c:order val="3"/>
          <c:tx>
            <c:strRef>
              <c:f>'15_42'!$A$37</c:f>
              <c:strCache>
                <c:ptCount val="1"/>
                <c:pt idx="0">
                  <c:v>Serbia</c:v>
                </c:pt>
              </c:strCache>
            </c:strRef>
          </c:tx>
          <c:spPr>
            <a:solidFill>
              <a:srgbClr val="47A024"/>
            </a:solidFill>
          </c:spPr>
          <c:invertIfNegative val="0"/>
          <c:cat>
            <c:numRef>
              <c:f>'15_42'!$B$33:$O$33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'15_42'!$B$37:$O$37</c:f>
              <c:numCache>
                <c:formatCode>General</c:formatCode>
                <c:ptCount val="14"/>
                <c:pt idx="0">
                  <c:v>0</c:v>
                </c:pt>
                <c:pt idx="1">
                  <c:v>0.5</c:v>
                </c:pt>
                <c:pt idx="2">
                  <c:v>19.3</c:v>
                </c:pt>
                <c:pt idx="3">
                  <c:v>1.3</c:v>
                </c:pt>
                <c:pt idx="4">
                  <c:v>0</c:v>
                </c:pt>
                <c:pt idx="5">
                  <c:v>0.4</c:v>
                </c:pt>
                <c:pt idx="6">
                  <c:v>0</c:v>
                </c:pt>
                <c:pt idx="7">
                  <c:v>2.8</c:v>
                </c:pt>
                <c:pt idx="8">
                  <c:v>0</c:v>
                </c:pt>
                <c:pt idx="9">
                  <c:v>0</c:v>
                </c:pt>
                <c:pt idx="10">
                  <c:v>0.6</c:v>
                </c:pt>
                <c:pt idx="11">
                  <c:v>5.2</c:v>
                </c:pt>
                <c:pt idx="12">
                  <c:v>15.5</c:v>
                </c:pt>
                <c:pt idx="13">
                  <c:v>0</c:v>
                </c:pt>
              </c:numCache>
            </c:numRef>
          </c:val>
        </c:ser>
        <c:dLbls>
          <c:showLegendKey val="0"/>
          <c:showVal val="0"/>
          <c:showCatName val="0"/>
          <c:showSerName val="0"/>
          <c:showPercent val="0"/>
          <c:showBubbleSize val="0"/>
        </c:dLbls>
        <c:gapWidth val="150"/>
        <c:axId val="233620608"/>
        <c:axId val="233622144"/>
      </c:barChart>
      <c:catAx>
        <c:axId val="233620608"/>
        <c:scaling>
          <c:orientation val="minMax"/>
        </c:scaling>
        <c:delete val="0"/>
        <c:axPos val="b"/>
        <c:numFmt formatCode="General" sourceLinked="1"/>
        <c:majorTickMark val="out"/>
        <c:minorTickMark val="none"/>
        <c:tickLblPos val="nextTo"/>
        <c:crossAx val="233622144"/>
        <c:crosses val="autoZero"/>
        <c:auto val="1"/>
        <c:lblAlgn val="ctr"/>
        <c:lblOffset val="100"/>
        <c:noMultiLvlLbl val="0"/>
      </c:catAx>
      <c:valAx>
        <c:axId val="23362214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33620608"/>
        <c:crosses val="autoZero"/>
        <c:crossBetween val="between"/>
      </c:valAx>
    </c:plotArea>
    <c:legend>
      <c:legendPos val="b"/>
      <c:layout/>
      <c:overlay val="0"/>
    </c:legend>
    <c:plotVisOnly val="1"/>
    <c:dispBlanksAs val="gap"/>
    <c:showDLblsOverMax val="0"/>
  </c:chart>
  <c:spPr>
    <a:ln>
      <a:solidFill>
        <a:srgbClr val="56C02B"/>
      </a:solidFill>
      <a:prstDash val="solid"/>
    </a:ln>
  </c:sp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Area at risk of severe soil erosion by water, 2010-2016 (Percentage)</a:t>
            </a:r>
            <a:endParaRPr lang="en-US" sz="1200" b="0"/>
          </a:p>
          <a:p>
            <a:pPr>
              <a:defRPr sz="1400">
                <a:latin typeface="Calibri"/>
                <a:ea typeface="Calibri"/>
                <a:cs typeface="Calibri"/>
              </a:defRPr>
            </a:pPr>
            <a:r>
              <a:rPr lang="en-US" sz="1200" b="0"/>
              <a:t>SDG ind 15_50: freq=Annual, levels=Severe</a:t>
            </a:r>
          </a:p>
          <a:p>
            <a:pPr>
              <a:defRPr sz="1400">
                <a:latin typeface="Calibri"/>
                <a:ea typeface="Calibri"/>
                <a:cs typeface="Calibri"/>
              </a:defRPr>
            </a:pPr>
            <a:r>
              <a:rPr lang="en-US" sz="1200" b="0"/>
              <a:t>clc18=Agricultural areas, forest and semi natural areas (excluding beaches, dunes, sand plains, bare rock and glaciers and perpetual snow)</a:t>
            </a:r>
          </a:p>
        </c:rich>
      </c:tx>
      <c:layout/>
      <c:overlay val="0"/>
    </c:title>
    <c:autoTitleDeleted val="0"/>
    <c:plotArea>
      <c:layout/>
      <c:barChart>
        <c:barDir val="col"/>
        <c:grouping val="clustered"/>
        <c:varyColors val="0"/>
        <c:ser>
          <c:idx val="0"/>
          <c:order val="0"/>
          <c:tx>
            <c:strRef>
              <c:f>'15_50'!$B$23</c:f>
              <c:strCache>
                <c:ptCount val="1"/>
                <c:pt idx="0">
                  <c:v>2010</c:v>
                </c:pt>
              </c:strCache>
            </c:strRef>
          </c:tx>
          <c:spPr>
            <a:solidFill>
              <a:srgbClr val="56C02B"/>
            </a:solidFill>
          </c:spPr>
          <c:invertIfNegative val="0"/>
          <c:cat>
            <c:strRef>
              <c:f>'15_50'!$A$24:$A$26</c:f>
              <c:strCache>
                <c:ptCount val="3"/>
                <c:pt idx="0">
                  <c:v>European Union - 27 countries (from 2020)</c:v>
                </c:pt>
                <c:pt idx="1">
                  <c:v>Denmark</c:v>
                </c:pt>
                <c:pt idx="2">
                  <c:v>Croatia</c:v>
                </c:pt>
              </c:strCache>
            </c:strRef>
          </c:cat>
          <c:val>
            <c:numRef>
              <c:f>'15_50'!$B$24:$B$26</c:f>
              <c:numCache>
                <c:formatCode>General</c:formatCode>
                <c:ptCount val="3"/>
                <c:pt idx="0">
                  <c:v>5.32</c:v>
                </c:pt>
                <c:pt idx="1">
                  <c:v>0.01</c:v>
                </c:pt>
                <c:pt idx="2">
                  <c:v>7.07</c:v>
                </c:pt>
              </c:numCache>
            </c:numRef>
          </c:val>
        </c:ser>
        <c:ser>
          <c:idx val="1"/>
          <c:order val="1"/>
          <c:tx>
            <c:strRef>
              <c:f>'15_50'!$C$23</c:f>
              <c:strCache>
                <c:ptCount val="1"/>
                <c:pt idx="0">
                  <c:v>2016</c:v>
                </c:pt>
              </c:strCache>
            </c:strRef>
          </c:tx>
          <c:spPr>
            <a:solidFill>
              <a:srgbClr val="7BD955"/>
            </a:solidFill>
          </c:spPr>
          <c:invertIfNegative val="0"/>
          <c:cat>
            <c:strRef>
              <c:f>'15_50'!$A$24:$A$26</c:f>
              <c:strCache>
                <c:ptCount val="3"/>
                <c:pt idx="0">
                  <c:v>European Union - 27 countries (from 2020)</c:v>
                </c:pt>
                <c:pt idx="1">
                  <c:v>Denmark</c:v>
                </c:pt>
                <c:pt idx="2">
                  <c:v>Croatia</c:v>
                </c:pt>
              </c:strCache>
            </c:strRef>
          </c:cat>
          <c:val>
            <c:numRef>
              <c:f>'15_50'!$C$24:$C$26</c:f>
              <c:numCache>
                <c:formatCode>General</c:formatCode>
                <c:ptCount val="3"/>
                <c:pt idx="0">
                  <c:v>5.31</c:v>
                </c:pt>
                <c:pt idx="1">
                  <c:v>0</c:v>
                </c:pt>
                <c:pt idx="2">
                  <c:v>5.12</c:v>
                </c:pt>
              </c:numCache>
            </c:numRef>
          </c:val>
        </c:ser>
        <c:dLbls>
          <c:showLegendKey val="0"/>
          <c:showVal val="0"/>
          <c:showCatName val="0"/>
          <c:showSerName val="0"/>
          <c:showPercent val="0"/>
          <c:showBubbleSize val="0"/>
        </c:dLbls>
        <c:gapWidth val="150"/>
        <c:axId val="218092288"/>
        <c:axId val="218094208"/>
      </c:barChart>
      <c:catAx>
        <c:axId val="218092288"/>
        <c:scaling>
          <c:orientation val="minMax"/>
        </c:scaling>
        <c:delete val="0"/>
        <c:axPos val="b"/>
        <c:majorTickMark val="out"/>
        <c:minorTickMark val="none"/>
        <c:tickLblPos val="nextTo"/>
        <c:crossAx val="218094208"/>
        <c:crosses val="autoZero"/>
        <c:auto val="1"/>
        <c:lblAlgn val="ctr"/>
        <c:lblOffset val="100"/>
        <c:noMultiLvlLbl val="0"/>
      </c:catAx>
      <c:valAx>
        <c:axId val="21809420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18092288"/>
        <c:crosses val="autoZero"/>
        <c:crossBetween val="between"/>
      </c:valAx>
    </c:plotArea>
    <c:legend>
      <c:legendPos val="b"/>
      <c:layout/>
      <c:overlay val="0"/>
    </c:legend>
    <c:plotVisOnly val="1"/>
    <c:dispBlanksAs val="gap"/>
    <c:showDLblsOverMax val="0"/>
  </c:chart>
  <c:spPr>
    <a:ln>
      <a:solidFill>
        <a:srgbClr val="56C02B"/>
      </a:solidFill>
      <a:prstDash val="solid"/>
    </a:ln>
  </c:sp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Area at risk of severe soil erosion by water, 2010-2016 (Square kilometre)</a:t>
            </a:r>
            <a:endParaRPr lang="en-US" sz="1200" b="0"/>
          </a:p>
          <a:p>
            <a:pPr>
              <a:defRPr sz="1400">
                <a:latin typeface="Calibri"/>
                <a:ea typeface="Calibri"/>
                <a:cs typeface="Calibri"/>
              </a:defRPr>
            </a:pPr>
            <a:r>
              <a:rPr lang="en-US" sz="1200" b="0"/>
              <a:t>SDG ind 15_50: freq=Annual, levels=Severe</a:t>
            </a:r>
          </a:p>
          <a:p>
            <a:pPr>
              <a:defRPr sz="1400">
                <a:latin typeface="Calibri"/>
                <a:ea typeface="Calibri"/>
                <a:cs typeface="Calibri"/>
              </a:defRPr>
            </a:pPr>
            <a:r>
              <a:rPr lang="en-US" sz="1200" b="0"/>
              <a:t>clc18=Agricultural areas, forest and semi natural areas (excluding beaches, dunes, sand plains, bare rock and glaciers and perpetual snow)</a:t>
            </a:r>
          </a:p>
        </c:rich>
      </c:tx>
      <c:layout/>
      <c:overlay val="0"/>
    </c:title>
    <c:autoTitleDeleted val="0"/>
    <c:plotArea>
      <c:layout/>
      <c:barChart>
        <c:barDir val="col"/>
        <c:grouping val="clustered"/>
        <c:varyColors val="0"/>
        <c:ser>
          <c:idx val="0"/>
          <c:order val="0"/>
          <c:tx>
            <c:strRef>
              <c:f>'15_50'!$B$34</c:f>
              <c:strCache>
                <c:ptCount val="1"/>
                <c:pt idx="0">
                  <c:v>2010</c:v>
                </c:pt>
              </c:strCache>
            </c:strRef>
          </c:tx>
          <c:spPr>
            <a:solidFill>
              <a:srgbClr val="56C02B"/>
            </a:solidFill>
          </c:spPr>
          <c:invertIfNegative val="0"/>
          <c:cat>
            <c:strRef>
              <c:f>'15_50'!$A$35:$A$37</c:f>
              <c:strCache>
                <c:ptCount val="3"/>
                <c:pt idx="0">
                  <c:v>European Union - 27 countries (from 2020)</c:v>
                </c:pt>
                <c:pt idx="1">
                  <c:v>Denmark</c:v>
                </c:pt>
                <c:pt idx="2">
                  <c:v>Croatia</c:v>
                </c:pt>
              </c:strCache>
            </c:strRef>
          </c:cat>
          <c:val>
            <c:numRef>
              <c:f>'15_50'!$B$35:$B$37</c:f>
              <c:numCache>
                <c:formatCode>General</c:formatCode>
                <c:ptCount val="3"/>
                <c:pt idx="0">
                  <c:v>198607.3</c:v>
                </c:pt>
                <c:pt idx="1">
                  <c:v>2</c:v>
                </c:pt>
                <c:pt idx="2">
                  <c:v>3780.9</c:v>
                </c:pt>
              </c:numCache>
            </c:numRef>
          </c:val>
        </c:ser>
        <c:ser>
          <c:idx val="1"/>
          <c:order val="1"/>
          <c:tx>
            <c:strRef>
              <c:f>'15_50'!$C$34</c:f>
              <c:strCache>
                <c:ptCount val="1"/>
                <c:pt idx="0">
                  <c:v>2016</c:v>
                </c:pt>
              </c:strCache>
            </c:strRef>
          </c:tx>
          <c:spPr>
            <a:solidFill>
              <a:srgbClr val="7BD955"/>
            </a:solidFill>
          </c:spPr>
          <c:invertIfNegative val="0"/>
          <c:cat>
            <c:strRef>
              <c:f>'15_50'!$A$35:$A$37</c:f>
              <c:strCache>
                <c:ptCount val="3"/>
                <c:pt idx="0">
                  <c:v>European Union - 27 countries (from 2020)</c:v>
                </c:pt>
                <c:pt idx="1">
                  <c:v>Denmark</c:v>
                </c:pt>
                <c:pt idx="2">
                  <c:v>Croatia</c:v>
                </c:pt>
              </c:strCache>
            </c:strRef>
          </c:cat>
          <c:val>
            <c:numRef>
              <c:f>'15_50'!$C$35:$C$37</c:f>
              <c:numCache>
                <c:formatCode>General</c:formatCode>
                <c:ptCount val="3"/>
                <c:pt idx="0">
                  <c:v>196853.4</c:v>
                </c:pt>
                <c:pt idx="1">
                  <c:v>1</c:v>
                </c:pt>
                <c:pt idx="2">
                  <c:v>2562.1</c:v>
                </c:pt>
              </c:numCache>
            </c:numRef>
          </c:val>
        </c:ser>
        <c:dLbls>
          <c:showLegendKey val="0"/>
          <c:showVal val="0"/>
          <c:showCatName val="0"/>
          <c:showSerName val="0"/>
          <c:showPercent val="0"/>
          <c:showBubbleSize val="0"/>
        </c:dLbls>
        <c:gapWidth val="150"/>
        <c:axId val="230143488"/>
        <c:axId val="230163200"/>
      </c:barChart>
      <c:catAx>
        <c:axId val="230143488"/>
        <c:scaling>
          <c:orientation val="minMax"/>
        </c:scaling>
        <c:delete val="0"/>
        <c:axPos val="b"/>
        <c:majorTickMark val="out"/>
        <c:minorTickMark val="none"/>
        <c:tickLblPos val="nextTo"/>
        <c:crossAx val="230163200"/>
        <c:crosses val="autoZero"/>
        <c:auto val="1"/>
        <c:lblAlgn val="ctr"/>
        <c:lblOffset val="100"/>
        <c:noMultiLvlLbl val="0"/>
      </c:catAx>
      <c:valAx>
        <c:axId val="23016320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30143488"/>
        <c:crosses val="autoZero"/>
        <c:crossBetween val="between"/>
      </c:valAx>
    </c:plotArea>
    <c:legend>
      <c:legendPos val="b"/>
      <c:layout/>
      <c:overlay val="0"/>
    </c:legend>
    <c:plotVisOnly val="1"/>
    <c:dispBlanksAs val="gap"/>
    <c:showDLblsOverMax val="0"/>
  </c:chart>
  <c:spPr>
    <a:ln>
      <a:solidFill>
        <a:srgbClr val="56C02B"/>
      </a:solidFill>
      <a:prstDash val="solid"/>
    </a:ln>
  </c:sp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Common bird index by type of species - EU aggregate, 2010-2023</a:t>
            </a:r>
            <a:endParaRPr lang="en-US" sz="1200" b="0"/>
          </a:p>
          <a:p>
            <a:pPr>
              <a:defRPr sz="1400">
                <a:latin typeface="Calibri"/>
                <a:ea typeface="Calibri"/>
                <a:cs typeface="Calibri"/>
              </a:defRPr>
            </a:pPr>
            <a:r>
              <a:rPr lang="en-US" sz="1200" b="0"/>
              <a:t>SDG ind 15_60: freq=Annual, statinfo=Smoothed estimate</a:t>
            </a:r>
          </a:p>
          <a:p>
            <a:pPr>
              <a:defRPr sz="1400">
                <a:latin typeface="Calibri"/>
                <a:ea typeface="Calibri"/>
                <a:cs typeface="Calibri"/>
              </a:defRPr>
            </a:pPr>
            <a:r>
              <a:rPr lang="en-US" sz="1200" b="0"/>
              <a:t>geo=European Union - 27 countries (from 2020), comspec=All common species</a:t>
            </a:r>
          </a:p>
        </c:rich>
      </c:tx>
      <c:layout/>
      <c:overlay val="0"/>
    </c:title>
    <c:autoTitleDeleted val="0"/>
    <c:plotArea>
      <c:layout/>
      <c:barChart>
        <c:barDir val="col"/>
        <c:grouping val="clustered"/>
        <c:varyColors val="0"/>
        <c:ser>
          <c:idx val="0"/>
          <c:order val="0"/>
          <c:tx>
            <c:strRef>
              <c:f>'15_60'!$A$24</c:f>
              <c:strCache>
                <c:ptCount val="1"/>
                <c:pt idx="0">
                  <c:v>Index, 2000=100</c:v>
                </c:pt>
              </c:strCache>
            </c:strRef>
          </c:tx>
          <c:spPr>
            <a:solidFill>
              <a:srgbClr val="56C02B"/>
            </a:solidFill>
          </c:spPr>
          <c:invertIfNegative val="0"/>
          <c:cat>
            <c:numRef>
              <c:f>'15_60'!$B$23:$O$23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'15_60'!$B$24:$O$24</c:f>
              <c:numCache>
                <c:formatCode>General</c:formatCode>
                <c:ptCount val="14"/>
                <c:pt idx="0">
                  <c:v>93.62</c:v>
                </c:pt>
                <c:pt idx="1">
                  <c:v>93.11</c:v>
                </c:pt>
                <c:pt idx="2">
                  <c:v>92.59</c:v>
                </c:pt>
                <c:pt idx="3">
                  <c:v>92.08</c:v>
                </c:pt>
                <c:pt idx="4">
                  <c:v>91.57</c:v>
                </c:pt>
                <c:pt idx="5">
                  <c:v>91.06</c:v>
                </c:pt>
                <c:pt idx="6">
                  <c:v>90.57</c:v>
                </c:pt>
                <c:pt idx="7">
                  <c:v>90.08</c:v>
                </c:pt>
                <c:pt idx="8">
                  <c:v>89.59</c:v>
                </c:pt>
                <c:pt idx="9">
                  <c:v>89.11</c:v>
                </c:pt>
                <c:pt idx="10">
                  <c:v>88.63</c:v>
                </c:pt>
                <c:pt idx="11">
                  <c:v>88.16</c:v>
                </c:pt>
                <c:pt idx="12">
                  <c:v>87.7</c:v>
                </c:pt>
                <c:pt idx="13">
                  <c:v>87.23</c:v>
                </c:pt>
              </c:numCache>
            </c:numRef>
          </c:val>
        </c:ser>
        <c:ser>
          <c:idx val="1"/>
          <c:order val="1"/>
          <c:tx>
            <c:strRef>
              <c:f>'15_60'!$A$25</c:f>
              <c:strCache>
                <c:ptCount val="1"/>
                <c:pt idx="0">
                  <c:v>Index, 1990=100</c:v>
                </c:pt>
              </c:strCache>
            </c:strRef>
          </c:tx>
          <c:spPr>
            <a:solidFill>
              <a:srgbClr val="7BD955"/>
            </a:solidFill>
          </c:spPr>
          <c:invertIfNegative val="0"/>
          <c:cat>
            <c:numRef>
              <c:f>'15_60'!$B$23:$O$23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'15_60'!$B$25:$O$25</c:f>
              <c:numCache>
                <c:formatCode>General</c:formatCode>
                <c:ptCount val="14"/>
                <c:pt idx="0">
                  <c:v>91.26</c:v>
                </c:pt>
                <c:pt idx="1">
                  <c:v>90.76</c:v>
                </c:pt>
                <c:pt idx="2">
                  <c:v>90.25</c:v>
                </c:pt>
                <c:pt idx="3">
                  <c:v>89.74</c:v>
                </c:pt>
                <c:pt idx="4">
                  <c:v>89.25</c:v>
                </c:pt>
                <c:pt idx="5">
                  <c:v>88.76</c:v>
                </c:pt>
                <c:pt idx="6">
                  <c:v>88.28</c:v>
                </c:pt>
                <c:pt idx="7">
                  <c:v>87.8</c:v>
                </c:pt>
                <c:pt idx="8">
                  <c:v>87.32</c:v>
                </c:pt>
                <c:pt idx="9">
                  <c:v>86.86</c:v>
                </c:pt>
                <c:pt idx="10">
                  <c:v>86.39</c:v>
                </c:pt>
                <c:pt idx="11">
                  <c:v>85.93</c:v>
                </c:pt>
                <c:pt idx="12">
                  <c:v>85.48</c:v>
                </c:pt>
                <c:pt idx="13">
                  <c:v>85.03</c:v>
                </c:pt>
              </c:numCache>
            </c:numRef>
          </c:val>
        </c:ser>
        <c:dLbls>
          <c:showLegendKey val="0"/>
          <c:showVal val="0"/>
          <c:showCatName val="0"/>
          <c:showSerName val="0"/>
          <c:showPercent val="0"/>
          <c:showBubbleSize val="0"/>
        </c:dLbls>
        <c:gapWidth val="150"/>
        <c:axId val="233524224"/>
        <c:axId val="233554688"/>
      </c:barChart>
      <c:catAx>
        <c:axId val="233524224"/>
        <c:scaling>
          <c:orientation val="minMax"/>
        </c:scaling>
        <c:delete val="0"/>
        <c:axPos val="b"/>
        <c:numFmt formatCode="General" sourceLinked="1"/>
        <c:majorTickMark val="out"/>
        <c:minorTickMark val="none"/>
        <c:tickLblPos val="nextTo"/>
        <c:crossAx val="233554688"/>
        <c:crosses val="autoZero"/>
        <c:auto val="1"/>
        <c:lblAlgn val="ctr"/>
        <c:lblOffset val="100"/>
        <c:noMultiLvlLbl val="0"/>
      </c:catAx>
      <c:valAx>
        <c:axId val="23355468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33524224"/>
        <c:crosses val="autoZero"/>
        <c:crossBetween val="between"/>
      </c:valAx>
    </c:plotArea>
    <c:legend>
      <c:legendPos val="b"/>
      <c:layout/>
      <c:overlay val="0"/>
    </c:legend>
    <c:plotVisOnly val="1"/>
    <c:dispBlanksAs val="gap"/>
    <c:showDLblsOverMax val="0"/>
  </c:chart>
  <c:spPr>
    <a:ln>
      <a:solidFill>
        <a:srgbClr val="56C02B"/>
      </a:solidFill>
      <a:prstDash val="solid"/>
    </a:ln>
  </c:sp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Common bird index by type of species - EU aggregate, 2010-2023</a:t>
            </a:r>
            <a:endParaRPr lang="en-US" sz="1200" b="0"/>
          </a:p>
          <a:p>
            <a:pPr>
              <a:defRPr sz="1400">
                <a:latin typeface="Calibri"/>
                <a:ea typeface="Calibri"/>
                <a:cs typeface="Calibri"/>
              </a:defRPr>
            </a:pPr>
            <a:r>
              <a:rPr lang="en-US" sz="1200" b="0"/>
              <a:t>SDG ind 15_60: freq=Annual, statinfo=Smoothed estimate</a:t>
            </a:r>
          </a:p>
          <a:p>
            <a:pPr>
              <a:defRPr sz="1400">
                <a:latin typeface="Calibri"/>
                <a:ea typeface="Calibri"/>
                <a:cs typeface="Calibri"/>
              </a:defRPr>
            </a:pPr>
            <a:r>
              <a:rPr lang="en-US" sz="1200" b="0"/>
              <a:t>geo=European Union - 27 countries (from 2020), comspec=Common farmland species</a:t>
            </a:r>
          </a:p>
        </c:rich>
      </c:tx>
      <c:layout/>
      <c:overlay val="0"/>
    </c:title>
    <c:autoTitleDeleted val="0"/>
    <c:plotArea>
      <c:layout/>
      <c:barChart>
        <c:barDir val="col"/>
        <c:grouping val="clustered"/>
        <c:varyColors val="0"/>
        <c:ser>
          <c:idx val="0"/>
          <c:order val="0"/>
          <c:tx>
            <c:strRef>
              <c:f>'15_60'!$A$34</c:f>
              <c:strCache>
                <c:ptCount val="1"/>
                <c:pt idx="0">
                  <c:v>Index, 2000=100</c:v>
                </c:pt>
              </c:strCache>
            </c:strRef>
          </c:tx>
          <c:spPr>
            <a:solidFill>
              <a:srgbClr val="56C02B"/>
            </a:solidFill>
          </c:spPr>
          <c:invertIfNegative val="0"/>
          <c:cat>
            <c:numRef>
              <c:f>'15_60'!$B$33:$O$33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'15_60'!$B$34:$O$34</c:f>
              <c:numCache>
                <c:formatCode>General</c:formatCode>
                <c:ptCount val="14"/>
                <c:pt idx="0">
                  <c:v>87.42</c:v>
                </c:pt>
                <c:pt idx="1">
                  <c:v>86.11</c:v>
                </c:pt>
                <c:pt idx="2">
                  <c:v>84.74</c:v>
                </c:pt>
                <c:pt idx="3">
                  <c:v>83.38</c:v>
                </c:pt>
                <c:pt idx="4">
                  <c:v>82</c:v>
                </c:pt>
                <c:pt idx="5">
                  <c:v>80.61</c:v>
                </c:pt>
                <c:pt idx="6">
                  <c:v>79.22</c:v>
                </c:pt>
                <c:pt idx="7">
                  <c:v>77.790000000000006</c:v>
                </c:pt>
                <c:pt idx="8">
                  <c:v>76.349999999999994</c:v>
                </c:pt>
                <c:pt idx="9">
                  <c:v>74.89</c:v>
                </c:pt>
                <c:pt idx="10">
                  <c:v>73.430000000000007</c:v>
                </c:pt>
                <c:pt idx="11">
                  <c:v>71.95</c:v>
                </c:pt>
                <c:pt idx="12">
                  <c:v>70.48</c:v>
                </c:pt>
                <c:pt idx="13">
                  <c:v>69</c:v>
                </c:pt>
              </c:numCache>
            </c:numRef>
          </c:val>
        </c:ser>
        <c:ser>
          <c:idx val="1"/>
          <c:order val="1"/>
          <c:tx>
            <c:strRef>
              <c:f>'15_60'!$A$35</c:f>
              <c:strCache>
                <c:ptCount val="1"/>
                <c:pt idx="0">
                  <c:v>Index, 1990=100</c:v>
                </c:pt>
              </c:strCache>
            </c:strRef>
          </c:tx>
          <c:spPr>
            <a:solidFill>
              <a:srgbClr val="7BD955"/>
            </a:solidFill>
          </c:spPr>
          <c:invertIfNegative val="0"/>
          <c:cat>
            <c:numRef>
              <c:f>'15_60'!$B$33:$O$33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'15_60'!$B$35:$O$35</c:f>
              <c:numCache>
                <c:formatCode>General</c:formatCode>
                <c:ptCount val="14"/>
                <c:pt idx="0">
                  <c:v>73.430000000000007</c:v>
                </c:pt>
                <c:pt idx="1">
                  <c:v>72.33</c:v>
                </c:pt>
                <c:pt idx="2">
                  <c:v>71.180000000000007</c:v>
                </c:pt>
                <c:pt idx="3">
                  <c:v>70.03</c:v>
                </c:pt>
                <c:pt idx="4">
                  <c:v>68.87</c:v>
                </c:pt>
                <c:pt idx="5">
                  <c:v>67.7</c:v>
                </c:pt>
                <c:pt idx="6">
                  <c:v>66.52</c:v>
                </c:pt>
                <c:pt idx="7">
                  <c:v>65.319999999999993</c:v>
                </c:pt>
                <c:pt idx="8">
                  <c:v>64.099999999999994</c:v>
                </c:pt>
                <c:pt idx="9">
                  <c:v>62.87</c:v>
                </c:pt>
                <c:pt idx="10">
                  <c:v>61.63</c:v>
                </c:pt>
                <c:pt idx="11">
                  <c:v>60.39</c:v>
                </c:pt>
                <c:pt idx="12">
                  <c:v>59.14</c:v>
                </c:pt>
                <c:pt idx="13">
                  <c:v>57.9</c:v>
                </c:pt>
              </c:numCache>
            </c:numRef>
          </c:val>
        </c:ser>
        <c:dLbls>
          <c:showLegendKey val="0"/>
          <c:showVal val="0"/>
          <c:showCatName val="0"/>
          <c:showSerName val="0"/>
          <c:showPercent val="0"/>
          <c:showBubbleSize val="0"/>
        </c:dLbls>
        <c:gapWidth val="150"/>
        <c:axId val="182376320"/>
        <c:axId val="182377856"/>
      </c:barChart>
      <c:catAx>
        <c:axId val="182376320"/>
        <c:scaling>
          <c:orientation val="minMax"/>
        </c:scaling>
        <c:delete val="0"/>
        <c:axPos val="b"/>
        <c:numFmt formatCode="General" sourceLinked="1"/>
        <c:majorTickMark val="out"/>
        <c:minorTickMark val="none"/>
        <c:tickLblPos val="nextTo"/>
        <c:crossAx val="182377856"/>
        <c:crosses val="autoZero"/>
        <c:auto val="1"/>
        <c:lblAlgn val="ctr"/>
        <c:lblOffset val="100"/>
        <c:noMultiLvlLbl val="0"/>
      </c:catAx>
      <c:valAx>
        <c:axId val="18237785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82376320"/>
        <c:crosses val="autoZero"/>
        <c:crossBetween val="between"/>
      </c:valAx>
    </c:plotArea>
    <c:legend>
      <c:legendPos val="b"/>
      <c:layout/>
      <c:overlay val="0"/>
    </c:legend>
    <c:plotVisOnly val="1"/>
    <c:dispBlanksAs val="gap"/>
    <c:showDLblsOverMax val="0"/>
  </c:chart>
  <c:spPr>
    <a:ln>
      <a:solidFill>
        <a:srgbClr val="56C02B"/>
      </a:solidFill>
      <a:prstDash val="solid"/>
    </a:ln>
  </c:sp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Common bird index by type of species - EU aggregate, 2010-2023</a:t>
            </a:r>
            <a:endParaRPr sz="1200" b="0"/>
          </a:p>
          <a:p>
            <a:pPr>
              <a:defRPr sz="1400">
                <a:latin typeface="Calibri"/>
                <a:ea typeface="Calibri"/>
                <a:cs typeface="Calibri"/>
              </a:defRPr>
            </a:pPr>
            <a:r>
              <a:rPr sz="1200" b="0"/>
              <a:t>SDG ind 15_60: freq=Annual, statinfo=Smoothed estimate</a:t>
            </a:r>
          </a:p>
          <a:p>
            <a:pPr>
              <a:defRPr sz="1400">
                <a:latin typeface="Calibri"/>
                <a:ea typeface="Calibri"/>
                <a:cs typeface="Calibri"/>
              </a:defRPr>
            </a:pPr>
            <a:r>
              <a:rPr sz="1200" b="0"/>
              <a:t>geo=European Union - 27 countries (from 2020), comspec=Common forest species</a:t>
            </a:r>
          </a:p>
        </c:rich>
      </c:tx>
      <c:overlay val="0"/>
    </c:title>
    <c:autoTitleDeleted val="0"/>
    <c:plotArea>
      <c:layout/>
      <c:barChart>
        <c:barDir val="col"/>
        <c:grouping val="clustered"/>
        <c:varyColors val="0"/>
        <c:ser>
          <c:idx val="0"/>
          <c:order val="0"/>
          <c:tx>
            <c:strRef>
              <c:f>'15_60'!$A$44</c:f>
              <c:strCache>
                <c:ptCount val="1"/>
                <c:pt idx="0">
                  <c:v>Index, 2000=100</c:v>
                </c:pt>
              </c:strCache>
            </c:strRef>
          </c:tx>
          <c:spPr>
            <a:solidFill>
              <a:srgbClr val="56C02B"/>
            </a:solidFill>
          </c:spPr>
          <c:invertIfNegative val="0"/>
          <c:cat>
            <c:numRef>
              <c:f>'15_60'!$B$43:$O$43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'15_60'!$B$44:$O$44</c:f>
              <c:numCache>
                <c:formatCode>General</c:formatCode>
                <c:ptCount val="14"/>
                <c:pt idx="0">
                  <c:v>93.43</c:v>
                </c:pt>
                <c:pt idx="1">
                  <c:v>93.46</c:v>
                </c:pt>
                <c:pt idx="2">
                  <c:v>93.59</c:v>
                </c:pt>
                <c:pt idx="3">
                  <c:v>93.79</c:v>
                </c:pt>
                <c:pt idx="4">
                  <c:v>94.09</c:v>
                </c:pt>
                <c:pt idx="5">
                  <c:v>94.49</c:v>
                </c:pt>
                <c:pt idx="6">
                  <c:v>94.97</c:v>
                </c:pt>
                <c:pt idx="7">
                  <c:v>95.55</c:v>
                </c:pt>
                <c:pt idx="8">
                  <c:v>96.23</c:v>
                </c:pt>
                <c:pt idx="9">
                  <c:v>97.01</c:v>
                </c:pt>
                <c:pt idx="10">
                  <c:v>97.87</c:v>
                </c:pt>
                <c:pt idx="11">
                  <c:v>98.85</c:v>
                </c:pt>
                <c:pt idx="12">
                  <c:v>99.92</c:v>
                </c:pt>
                <c:pt idx="13">
                  <c:v>101.11</c:v>
                </c:pt>
              </c:numCache>
            </c:numRef>
          </c:val>
        </c:ser>
        <c:ser>
          <c:idx val="1"/>
          <c:order val="1"/>
          <c:tx>
            <c:strRef>
              <c:f>'15_60'!$A$45</c:f>
              <c:strCache>
                <c:ptCount val="1"/>
                <c:pt idx="0">
                  <c:v>Index, 1990=100</c:v>
                </c:pt>
              </c:strCache>
            </c:strRef>
          </c:tx>
          <c:spPr>
            <a:solidFill>
              <a:srgbClr val="7BD955"/>
            </a:solidFill>
          </c:spPr>
          <c:invertIfNegative val="0"/>
          <c:cat>
            <c:numRef>
              <c:f>'15_60'!$B$43:$O$43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'15_60'!$B$45:$O$45</c:f>
              <c:numCache>
                <c:formatCode>General</c:formatCode>
                <c:ptCount val="14"/>
                <c:pt idx="0">
                  <c:v>88.18</c:v>
                </c:pt>
                <c:pt idx="1">
                  <c:v>88.21</c:v>
                </c:pt>
                <c:pt idx="2">
                  <c:v>88.33</c:v>
                </c:pt>
                <c:pt idx="3">
                  <c:v>88.53</c:v>
                </c:pt>
                <c:pt idx="4">
                  <c:v>88.82</c:v>
                </c:pt>
                <c:pt idx="5">
                  <c:v>89.2</c:v>
                </c:pt>
                <c:pt idx="6">
                  <c:v>89.66</c:v>
                </c:pt>
                <c:pt idx="7">
                  <c:v>90.21</c:v>
                </c:pt>
                <c:pt idx="8">
                  <c:v>90.86</c:v>
                </c:pt>
                <c:pt idx="9">
                  <c:v>91.6</c:v>
                </c:pt>
                <c:pt idx="10">
                  <c:v>92.44</c:v>
                </c:pt>
                <c:pt idx="11">
                  <c:v>93.37</c:v>
                </c:pt>
                <c:pt idx="12">
                  <c:v>94.4</c:v>
                </c:pt>
                <c:pt idx="13">
                  <c:v>95.54</c:v>
                </c:pt>
              </c:numCache>
            </c:numRef>
          </c:val>
        </c:ser>
        <c:dLbls>
          <c:showLegendKey val="0"/>
          <c:showVal val="0"/>
          <c:showCatName val="0"/>
          <c:showSerName val="0"/>
          <c:showPercent val="0"/>
          <c:showBubbleSize val="0"/>
        </c:dLbls>
        <c:gapWidth val="150"/>
        <c:axId val="235134976"/>
        <c:axId val="235136512"/>
      </c:barChart>
      <c:catAx>
        <c:axId val="235134976"/>
        <c:scaling>
          <c:orientation val="minMax"/>
        </c:scaling>
        <c:delete val="0"/>
        <c:axPos val="b"/>
        <c:numFmt formatCode="General" sourceLinked="1"/>
        <c:majorTickMark val="out"/>
        <c:minorTickMark val="none"/>
        <c:tickLblPos val="nextTo"/>
        <c:crossAx val="235136512"/>
        <c:crosses val="autoZero"/>
        <c:auto val="1"/>
        <c:lblAlgn val="ctr"/>
        <c:lblOffset val="100"/>
        <c:noMultiLvlLbl val="0"/>
      </c:catAx>
      <c:valAx>
        <c:axId val="23513651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35134976"/>
        <c:crosses val="autoZero"/>
        <c:crossBetween val="between"/>
      </c:valAx>
    </c:plotArea>
    <c:legend>
      <c:legendPos val="b"/>
      <c:overlay val="0"/>
    </c:legend>
    <c:plotVisOnly val="1"/>
    <c:dispBlanksAs val="gap"/>
    <c:showDLblsOverMax val="0"/>
  </c:chart>
  <c:spPr>
    <a:ln>
      <a:solidFill>
        <a:srgbClr val="56C02B"/>
      </a:solidFill>
      <a:prstDash val="solid"/>
    </a:ln>
  </c:sp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Grassland butterfly index - EU aggregate, 2010-2020</a:t>
            </a:r>
            <a:endParaRPr lang="en-US" sz="1200" b="0"/>
          </a:p>
          <a:p>
            <a:pPr>
              <a:defRPr sz="1400">
                <a:latin typeface="Calibri"/>
                <a:ea typeface="Calibri"/>
                <a:cs typeface="Calibri"/>
              </a:defRPr>
            </a:pPr>
            <a:r>
              <a:rPr lang="en-US" sz="1200" b="0"/>
              <a:t>SDG ind 15_61: freq=Annual, statinfo=Smoothed estimate</a:t>
            </a:r>
          </a:p>
          <a:p>
            <a:pPr>
              <a:defRPr sz="1400">
                <a:latin typeface="Calibri"/>
                <a:ea typeface="Calibri"/>
                <a:cs typeface="Calibri"/>
              </a:defRPr>
            </a:pPr>
            <a:r>
              <a:rPr lang="en-US" sz="1200" b="0"/>
              <a:t>geo=European Union (aggregate changing according to the context)</a:t>
            </a:r>
          </a:p>
        </c:rich>
      </c:tx>
      <c:layout/>
      <c:overlay val="0"/>
    </c:title>
    <c:autoTitleDeleted val="0"/>
    <c:plotArea>
      <c:layout/>
      <c:barChart>
        <c:barDir val="col"/>
        <c:grouping val="clustered"/>
        <c:varyColors val="0"/>
        <c:ser>
          <c:idx val="0"/>
          <c:order val="0"/>
          <c:tx>
            <c:strRef>
              <c:f>'15_61'!$A$23</c:f>
              <c:strCache>
                <c:ptCount val="1"/>
                <c:pt idx="0">
                  <c:v>Index, 2000=100</c:v>
                </c:pt>
              </c:strCache>
            </c:strRef>
          </c:tx>
          <c:spPr>
            <a:solidFill>
              <a:srgbClr val="56C02B"/>
            </a:solidFill>
          </c:spPr>
          <c:invertIfNegative val="0"/>
          <c:cat>
            <c:numRef>
              <c:f>'15_61'!$B$22:$L$22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'15_61'!$B$23:$L$23</c:f>
              <c:numCache>
                <c:formatCode>General</c:formatCode>
                <c:ptCount val="11"/>
                <c:pt idx="0">
                  <c:v>113.27</c:v>
                </c:pt>
                <c:pt idx="1">
                  <c:v>114.02</c:v>
                </c:pt>
                <c:pt idx="2">
                  <c:v>114</c:v>
                </c:pt>
                <c:pt idx="3">
                  <c:v>112.71</c:v>
                </c:pt>
                <c:pt idx="4">
                  <c:v>110.17</c:v>
                </c:pt>
                <c:pt idx="5">
                  <c:v>106.73</c:v>
                </c:pt>
                <c:pt idx="6">
                  <c:v>102.37</c:v>
                </c:pt>
                <c:pt idx="7">
                  <c:v>97.09</c:v>
                </c:pt>
                <c:pt idx="8">
                  <c:v>90.91</c:v>
                </c:pt>
                <c:pt idx="9">
                  <c:v>83.85</c:v>
                </c:pt>
                <c:pt idx="10">
                  <c:v>75.91</c:v>
                </c:pt>
              </c:numCache>
            </c:numRef>
          </c:val>
        </c:ser>
        <c:ser>
          <c:idx val="1"/>
          <c:order val="1"/>
          <c:tx>
            <c:strRef>
              <c:f>'15_61'!$A$24</c:f>
              <c:strCache>
                <c:ptCount val="1"/>
                <c:pt idx="0">
                  <c:v>Index, 1991=100</c:v>
                </c:pt>
              </c:strCache>
            </c:strRef>
          </c:tx>
          <c:spPr>
            <a:solidFill>
              <a:srgbClr val="7BD955"/>
            </a:solidFill>
          </c:spPr>
          <c:invertIfNegative val="0"/>
          <c:cat>
            <c:numRef>
              <c:f>'15_61'!$B$22:$L$22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'15_61'!$B$24:$L$24</c:f>
              <c:numCache>
                <c:formatCode>General</c:formatCode>
                <c:ptCount val="11"/>
                <c:pt idx="0">
                  <c:v>105.14</c:v>
                </c:pt>
                <c:pt idx="1">
                  <c:v>105.84</c:v>
                </c:pt>
                <c:pt idx="2">
                  <c:v>105.83</c:v>
                </c:pt>
                <c:pt idx="3">
                  <c:v>104.63</c:v>
                </c:pt>
                <c:pt idx="4">
                  <c:v>102.27</c:v>
                </c:pt>
                <c:pt idx="5">
                  <c:v>99.07</c:v>
                </c:pt>
                <c:pt idx="6">
                  <c:v>95.03</c:v>
                </c:pt>
                <c:pt idx="7">
                  <c:v>90.13</c:v>
                </c:pt>
                <c:pt idx="8">
                  <c:v>84.39</c:v>
                </c:pt>
                <c:pt idx="9">
                  <c:v>77.84</c:v>
                </c:pt>
                <c:pt idx="10">
                  <c:v>70.459999999999994</c:v>
                </c:pt>
              </c:numCache>
            </c:numRef>
          </c:val>
        </c:ser>
        <c:dLbls>
          <c:showLegendKey val="0"/>
          <c:showVal val="0"/>
          <c:showCatName val="0"/>
          <c:showSerName val="0"/>
          <c:showPercent val="0"/>
          <c:showBubbleSize val="0"/>
        </c:dLbls>
        <c:gapWidth val="150"/>
        <c:axId val="235320832"/>
        <c:axId val="235322368"/>
      </c:barChart>
      <c:catAx>
        <c:axId val="235320832"/>
        <c:scaling>
          <c:orientation val="minMax"/>
        </c:scaling>
        <c:delete val="0"/>
        <c:axPos val="b"/>
        <c:numFmt formatCode="General" sourceLinked="1"/>
        <c:majorTickMark val="out"/>
        <c:minorTickMark val="none"/>
        <c:tickLblPos val="nextTo"/>
        <c:crossAx val="235322368"/>
        <c:crosses val="autoZero"/>
        <c:auto val="1"/>
        <c:lblAlgn val="ctr"/>
        <c:lblOffset val="100"/>
        <c:noMultiLvlLbl val="0"/>
      </c:catAx>
      <c:valAx>
        <c:axId val="23532236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35320832"/>
        <c:crosses val="autoZero"/>
        <c:crossBetween val="between"/>
      </c:valAx>
    </c:plotArea>
    <c:legend>
      <c:legendPos val="b"/>
      <c:layout/>
      <c:overlay val="0"/>
    </c:legend>
    <c:plotVisOnly val="1"/>
    <c:dispBlanksAs val="gap"/>
    <c:showDLblsOverMax val="0"/>
  </c:chart>
  <c:spPr>
    <a:ln>
      <a:solidFill>
        <a:srgbClr val="56C02B"/>
      </a:solidFill>
      <a:prstDash val="soli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Agricultural real factor income per annual work unit (AWU), 2010-2023 (Chain linked volumes (2015), euro per annual work unit (AWU))</a:t>
            </a:r>
            <a:endParaRPr lang="en-US" sz="1200" b="0"/>
          </a:p>
          <a:p>
            <a:pPr>
              <a:defRPr sz="1400">
                <a:latin typeface="Calibri"/>
                <a:ea typeface="Calibri"/>
                <a:cs typeface="Calibri"/>
              </a:defRPr>
            </a:pPr>
            <a:r>
              <a:rPr lang="en-US" sz="1200" b="0"/>
              <a:t>SDG ind 02_20: freq=Annual, itm_newa=Real factor income in agriculture per annual work unit (chain linked volumes)</a:t>
            </a:r>
          </a:p>
        </c:rich>
      </c:tx>
      <c:layout/>
      <c:overlay val="0"/>
    </c:title>
    <c:autoTitleDeleted val="0"/>
    <c:plotArea>
      <c:layout/>
      <c:barChart>
        <c:barDir val="col"/>
        <c:grouping val="clustered"/>
        <c:varyColors val="0"/>
        <c:ser>
          <c:idx val="0"/>
          <c:order val="0"/>
          <c:tx>
            <c:strRef>
              <c:f>'02_20'!$A$33</c:f>
              <c:strCache>
                <c:ptCount val="1"/>
                <c:pt idx="0">
                  <c:v>European Union - 27 countries (from 2020)</c:v>
                </c:pt>
              </c:strCache>
            </c:strRef>
          </c:tx>
          <c:spPr>
            <a:solidFill>
              <a:srgbClr val="DDA63A"/>
            </a:solidFill>
          </c:spPr>
          <c:invertIfNegative val="0"/>
          <c:cat>
            <c:numRef>
              <c:f>'02_20'!$B$32:$O$32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'02_20'!$B$33:$O$33</c:f>
              <c:numCache>
                <c:formatCode>General</c:formatCode>
                <c:ptCount val="14"/>
                <c:pt idx="0">
                  <c:v>13681.17</c:v>
                </c:pt>
                <c:pt idx="1">
                  <c:v>15420.33</c:v>
                </c:pt>
                <c:pt idx="2">
                  <c:v>15356.82</c:v>
                </c:pt>
                <c:pt idx="3">
                  <c:v>15950.64</c:v>
                </c:pt>
                <c:pt idx="4">
                  <c:v>16105.44</c:v>
                </c:pt>
                <c:pt idx="5">
                  <c:v>15572.9</c:v>
                </c:pt>
                <c:pt idx="6">
                  <c:v>15511.88</c:v>
                </c:pt>
                <c:pt idx="7">
                  <c:v>17948.05</c:v>
                </c:pt>
                <c:pt idx="8">
                  <c:v>17498.2</c:v>
                </c:pt>
                <c:pt idx="9">
                  <c:v>18259.599999999999</c:v>
                </c:pt>
                <c:pt idx="10">
                  <c:v>19219.23</c:v>
                </c:pt>
                <c:pt idx="11">
                  <c:v>19787.2</c:v>
                </c:pt>
                <c:pt idx="12">
                  <c:v>22632.89</c:v>
                </c:pt>
                <c:pt idx="13">
                  <c:v>20870.78</c:v>
                </c:pt>
              </c:numCache>
            </c:numRef>
          </c:val>
        </c:ser>
        <c:ser>
          <c:idx val="1"/>
          <c:order val="1"/>
          <c:tx>
            <c:strRef>
              <c:f>'02_20'!$A$34</c:f>
              <c:strCache>
                <c:ptCount val="1"/>
                <c:pt idx="0">
                  <c:v>Denmark</c:v>
                </c:pt>
              </c:strCache>
            </c:strRef>
          </c:tx>
          <c:spPr>
            <a:solidFill>
              <a:srgbClr val="DA9E1E"/>
            </a:solidFill>
          </c:spPr>
          <c:invertIfNegative val="0"/>
          <c:cat>
            <c:numRef>
              <c:f>'02_20'!$B$32:$O$32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'02_20'!$B$34:$O$34</c:f>
              <c:numCache>
                <c:formatCode>General</c:formatCode>
                <c:ptCount val="14"/>
                <c:pt idx="0">
                  <c:v>41653.94</c:v>
                </c:pt>
                <c:pt idx="1">
                  <c:v>46810.37</c:v>
                </c:pt>
                <c:pt idx="2">
                  <c:v>63940.05</c:v>
                </c:pt>
                <c:pt idx="3">
                  <c:v>44438.75</c:v>
                </c:pt>
                <c:pt idx="4">
                  <c:v>45492.01</c:v>
                </c:pt>
                <c:pt idx="5">
                  <c:v>28956.61</c:v>
                </c:pt>
                <c:pt idx="6">
                  <c:v>27942.65</c:v>
                </c:pt>
                <c:pt idx="7">
                  <c:v>44155.68</c:v>
                </c:pt>
                <c:pt idx="8">
                  <c:v>36655.22</c:v>
                </c:pt>
                <c:pt idx="9">
                  <c:v>44915.64</c:v>
                </c:pt>
                <c:pt idx="10">
                  <c:v>58891.519999999997</c:v>
                </c:pt>
                <c:pt idx="11">
                  <c:v>48207.8</c:v>
                </c:pt>
                <c:pt idx="12">
                  <c:v>51858.720000000001</c:v>
                </c:pt>
                <c:pt idx="13">
                  <c:v>54831.57</c:v>
                </c:pt>
              </c:numCache>
            </c:numRef>
          </c:val>
        </c:ser>
        <c:ser>
          <c:idx val="2"/>
          <c:order val="2"/>
          <c:tx>
            <c:strRef>
              <c:f>'02_20'!$A$35</c:f>
              <c:strCache>
                <c:ptCount val="1"/>
                <c:pt idx="0">
                  <c:v>Croatia</c:v>
                </c:pt>
              </c:strCache>
            </c:strRef>
          </c:tx>
          <c:spPr>
            <a:solidFill>
              <a:srgbClr val="CB9323"/>
            </a:solidFill>
          </c:spPr>
          <c:invertIfNegative val="0"/>
          <c:cat>
            <c:numRef>
              <c:f>'02_20'!$B$32:$O$32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'02_20'!$B$35:$O$35</c:f>
              <c:numCache>
                <c:formatCode>General</c:formatCode>
                <c:ptCount val="14"/>
                <c:pt idx="0">
                  <c:v>5041.96</c:v>
                </c:pt>
                <c:pt idx="1">
                  <c:v>4811.87</c:v>
                </c:pt>
                <c:pt idx="2">
                  <c:v>4120.17</c:v>
                </c:pt>
                <c:pt idx="3">
                  <c:v>4562</c:v>
                </c:pt>
                <c:pt idx="4">
                  <c:v>3948.01</c:v>
                </c:pt>
                <c:pt idx="5">
                  <c:v>5331.4</c:v>
                </c:pt>
                <c:pt idx="6">
                  <c:v>5924.82</c:v>
                </c:pt>
                <c:pt idx="7">
                  <c:v>5945.9</c:v>
                </c:pt>
                <c:pt idx="8">
                  <c:v>6319.18</c:v>
                </c:pt>
                <c:pt idx="9">
                  <c:v>6632.21</c:v>
                </c:pt>
                <c:pt idx="10">
                  <c:v>7175.17</c:v>
                </c:pt>
                <c:pt idx="11">
                  <c:v>8941.17</c:v>
                </c:pt>
                <c:pt idx="12">
                  <c:v>9420.02</c:v>
                </c:pt>
                <c:pt idx="13">
                  <c:v>7600.53</c:v>
                </c:pt>
              </c:numCache>
            </c:numRef>
          </c:val>
        </c:ser>
        <c:dLbls>
          <c:showLegendKey val="0"/>
          <c:showVal val="0"/>
          <c:showCatName val="0"/>
          <c:showSerName val="0"/>
          <c:showPercent val="0"/>
          <c:showBubbleSize val="0"/>
        </c:dLbls>
        <c:gapWidth val="150"/>
        <c:axId val="121862784"/>
        <c:axId val="121884032"/>
      </c:barChart>
      <c:catAx>
        <c:axId val="121862784"/>
        <c:scaling>
          <c:orientation val="minMax"/>
        </c:scaling>
        <c:delete val="0"/>
        <c:axPos val="b"/>
        <c:numFmt formatCode="General" sourceLinked="1"/>
        <c:majorTickMark val="out"/>
        <c:minorTickMark val="none"/>
        <c:tickLblPos val="nextTo"/>
        <c:crossAx val="121884032"/>
        <c:crosses val="autoZero"/>
        <c:auto val="1"/>
        <c:lblAlgn val="ctr"/>
        <c:lblOffset val="100"/>
        <c:noMultiLvlLbl val="0"/>
      </c:catAx>
      <c:valAx>
        <c:axId val="12188403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21862784"/>
        <c:crosses val="autoZero"/>
        <c:crossBetween val="between"/>
      </c:valAx>
    </c:plotArea>
    <c:legend>
      <c:legendPos val="b"/>
      <c:layout/>
      <c:overlay val="0"/>
    </c:legend>
    <c:plotVisOnly val="1"/>
    <c:dispBlanksAs val="gap"/>
    <c:showDLblsOverMax val="0"/>
  </c:chart>
  <c:spPr>
    <a:ln>
      <a:solidFill>
        <a:srgbClr val="DDA63A"/>
      </a:solidFill>
      <a:prstDash val="solid"/>
    </a:ln>
  </c:sp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Standardised death rate due to homicide by sex, 2010-2022 (Rate)</a:t>
            </a:r>
            <a:endParaRPr lang="en-US" sz="1200" b="0"/>
          </a:p>
          <a:p>
            <a:pPr>
              <a:defRPr sz="1400">
                <a:latin typeface="Calibri"/>
                <a:ea typeface="Calibri"/>
                <a:cs typeface="Calibri"/>
              </a:defRPr>
            </a:pPr>
            <a:r>
              <a:rPr lang="en-US" sz="1200" b="0"/>
              <a:t>SDG ind 16_10: freq=Annual, icd10=Assault, age=Total, sex=Total</a:t>
            </a:r>
          </a:p>
        </c:rich>
      </c:tx>
      <c:layout/>
      <c:overlay val="0"/>
    </c:title>
    <c:autoTitleDeleted val="0"/>
    <c:plotArea>
      <c:layout/>
      <c:barChart>
        <c:barDir val="col"/>
        <c:grouping val="clustered"/>
        <c:varyColors val="0"/>
        <c:ser>
          <c:idx val="0"/>
          <c:order val="0"/>
          <c:tx>
            <c:strRef>
              <c:f>'16_10'!$A$23</c:f>
              <c:strCache>
                <c:ptCount val="1"/>
                <c:pt idx="0">
                  <c:v>European Union - 27 countries (from 2020)</c:v>
                </c:pt>
              </c:strCache>
            </c:strRef>
          </c:tx>
          <c:spPr>
            <a:solidFill>
              <a:srgbClr val="00689D"/>
            </a:solidFill>
          </c:spPr>
          <c:invertIfNegative val="0"/>
          <c:cat>
            <c:numRef>
              <c:f>'16_10'!$B$22:$N$22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'16_10'!$B$23:$N$23</c:f>
              <c:numCache>
                <c:formatCode>General</c:formatCode>
                <c:ptCount val="13"/>
                <c:pt idx="0">
                  <c:v>1</c:v>
                </c:pt>
                <c:pt idx="1">
                  <c:v>0.94</c:v>
                </c:pt>
                <c:pt idx="2">
                  <c:v>0.9</c:v>
                </c:pt>
                <c:pt idx="3">
                  <c:v>0.86</c:v>
                </c:pt>
                <c:pt idx="4">
                  <c:v>0.78</c:v>
                </c:pt>
                <c:pt idx="5">
                  <c:v>0.76</c:v>
                </c:pt>
                <c:pt idx="6">
                  <c:v>0.69</c:v>
                </c:pt>
                <c:pt idx="7">
                  <c:v>0.68</c:v>
                </c:pt>
                <c:pt idx="8">
                  <c:v>0.67</c:v>
                </c:pt>
                <c:pt idx="9">
                  <c:v>0.66</c:v>
                </c:pt>
                <c:pt idx="10">
                  <c:v>0.67</c:v>
                </c:pt>
                <c:pt idx="11">
                  <c:v>0.65</c:v>
                </c:pt>
                <c:pt idx="12">
                  <c:v>0.66</c:v>
                </c:pt>
              </c:numCache>
            </c:numRef>
          </c:val>
        </c:ser>
        <c:ser>
          <c:idx val="1"/>
          <c:order val="1"/>
          <c:tx>
            <c:strRef>
              <c:f>'16_10'!$A$24</c:f>
              <c:strCache>
                <c:ptCount val="1"/>
                <c:pt idx="0">
                  <c:v>Denmark</c:v>
                </c:pt>
              </c:strCache>
            </c:strRef>
          </c:tx>
          <c:spPr>
            <a:solidFill>
              <a:srgbClr val="0088CC"/>
            </a:solidFill>
          </c:spPr>
          <c:invertIfNegative val="0"/>
          <c:cat>
            <c:numRef>
              <c:f>'16_10'!$B$22:$N$22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'16_10'!$B$24:$N$24</c:f>
              <c:numCache>
                <c:formatCode>General</c:formatCode>
                <c:ptCount val="13"/>
                <c:pt idx="0">
                  <c:v>0</c:v>
                </c:pt>
                <c:pt idx="1">
                  <c:v>0.8</c:v>
                </c:pt>
                <c:pt idx="2">
                  <c:v>0.34</c:v>
                </c:pt>
                <c:pt idx="3">
                  <c:v>0.35</c:v>
                </c:pt>
                <c:pt idx="4">
                  <c:v>0.74</c:v>
                </c:pt>
                <c:pt idx="5">
                  <c:v>0.6</c:v>
                </c:pt>
                <c:pt idx="6">
                  <c:v>0.47</c:v>
                </c:pt>
                <c:pt idx="7">
                  <c:v>0.81</c:v>
                </c:pt>
                <c:pt idx="8">
                  <c:v>0.68</c:v>
                </c:pt>
                <c:pt idx="9">
                  <c:v>0.63</c:v>
                </c:pt>
                <c:pt idx="10">
                  <c:v>0.62</c:v>
                </c:pt>
                <c:pt idx="11">
                  <c:v>0.6</c:v>
                </c:pt>
                <c:pt idx="12">
                  <c:v>0.68</c:v>
                </c:pt>
              </c:numCache>
            </c:numRef>
          </c:val>
        </c:ser>
        <c:ser>
          <c:idx val="2"/>
          <c:order val="2"/>
          <c:tx>
            <c:strRef>
              <c:f>'16_10'!$A$25</c:f>
              <c:strCache>
                <c:ptCount val="1"/>
                <c:pt idx="0">
                  <c:v>Croatia</c:v>
                </c:pt>
              </c:strCache>
            </c:strRef>
          </c:tx>
          <c:spPr>
            <a:solidFill>
              <a:srgbClr val="00A4F6"/>
            </a:solidFill>
          </c:spPr>
          <c:invertIfNegative val="0"/>
          <c:cat>
            <c:numRef>
              <c:f>'16_10'!$B$22:$N$22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'16_10'!$B$25:$N$25</c:f>
              <c:numCache>
                <c:formatCode>General</c:formatCode>
                <c:ptCount val="13"/>
                <c:pt idx="0">
                  <c:v>1.4</c:v>
                </c:pt>
                <c:pt idx="1">
                  <c:v>1.1399999999999999</c:v>
                </c:pt>
                <c:pt idx="2">
                  <c:v>1.23</c:v>
                </c:pt>
                <c:pt idx="3">
                  <c:v>1.1200000000000001</c:v>
                </c:pt>
                <c:pt idx="4">
                  <c:v>0.88</c:v>
                </c:pt>
                <c:pt idx="5">
                  <c:v>0.9</c:v>
                </c:pt>
                <c:pt idx="6">
                  <c:v>1.23</c:v>
                </c:pt>
                <c:pt idx="7">
                  <c:v>1.21</c:v>
                </c:pt>
                <c:pt idx="8">
                  <c:v>0.56000000000000005</c:v>
                </c:pt>
                <c:pt idx="9">
                  <c:v>0.83</c:v>
                </c:pt>
                <c:pt idx="10">
                  <c:v>0.97</c:v>
                </c:pt>
                <c:pt idx="11">
                  <c:v>0.76</c:v>
                </c:pt>
                <c:pt idx="12">
                  <c:v>0.59</c:v>
                </c:pt>
              </c:numCache>
            </c:numRef>
          </c:val>
        </c:ser>
        <c:ser>
          <c:idx val="3"/>
          <c:order val="3"/>
          <c:tx>
            <c:strRef>
              <c:f>'16_10'!$A$26</c:f>
              <c:strCache>
                <c:ptCount val="1"/>
                <c:pt idx="0">
                  <c:v>Serbia</c:v>
                </c:pt>
              </c:strCache>
            </c:strRef>
          </c:tx>
          <c:spPr>
            <a:solidFill>
              <a:srgbClr val="43C0FF"/>
            </a:solidFill>
          </c:spPr>
          <c:invertIfNegative val="0"/>
          <c:cat>
            <c:numRef>
              <c:f>'16_10'!$B$22:$N$22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'16_10'!$B$26:$N$26</c:f>
              <c:numCache>
                <c:formatCode>General</c:formatCode>
                <c:ptCount val="13"/>
                <c:pt idx="0">
                  <c:v>0</c:v>
                </c:pt>
                <c:pt idx="1">
                  <c:v>1.73</c:v>
                </c:pt>
                <c:pt idx="2">
                  <c:v>1.59</c:v>
                </c:pt>
                <c:pt idx="3">
                  <c:v>2.12</c:v>
                </c:pt>
                <c:pt idx="4">
                  <c:v>1.69</c:v>
                </c:pt>
                <c:pt idx="5">
                  <c:v>1.43</c:v>
                </c:pt>
                <c:pt idx="6">
                  <c:v>1.75</c:v>
                </c:pt>
                <c:pt idx="7">
                  <c:v>1.29</c:v>
                </c:pt>
                <c:pt idx="8">
                  <c:v>1.42</c:v>
                </c:pt>
                <c:pt idx="9">
                  <c:v>1.23</c:v>
                </c:pt>
                <c:pt idx="10">
                  <c:v>1.31</c:v>
                </c:pt>
                <c:pt idx="11">
                  <c:v>1.02</c:v>
                </c:pt>
                <c:pt idx="12">
                  <c:v>0.79</c:v>
                </c:pt>
              </c:numCache>
            </c:numRef>
          </c:val>
        </c:ser>
        <c:dLbls>
          <c:showLegendKey val="0"/>
          <c:showVal val="0"/>
          <c:showCatName val="0"/>
          <c:showSerName val="0"/>
          <c:showPercent val="0"/>
          <c:showBubbleSize val="0"/>
        </c:dLbls>
        <c:gapWidth val="150"/>
        <c:axId val="273455744"/>
        <c:axId val="273465728"/>
      </c:barChart>
      <c:catAx>
        <c:axId val="273455744"/>
        <c:scaling>
          <c:orientation val="minMax"/>
        </c:scaling>
        <c:delete val="0"/>
        <c:axPos val="b"/>
        <c:numFmt formatCode="General" sourceLinked="1"/>
        <c:majorTickMark val="out"/>
        <c:minorTickMark val="none"/>
        <c:tickLblPos val="nextTo"/>
        <c:crossAx val="273465728"/>
        <c:crosses val="autoZero"/>
        <c:auto val="1"/>
        <c:lblAlgn val="ctr"/>
        <c:lblOffset val="100"/>
        <c:noMultiLvlLbl val="0"/>
      </c:catAx>
      <c:valAx>
        <c:axId val="27346572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73455744"/>
        <c:crosses val="autoZero"/>
        <c:crossBetween val="between"/>
      </c:valAx>
    </c:plotArea>
    <c:legend>
      <c:legendPos val="b"/>
      <c:layout/>
      <c:overlay val="0"/>
    </c:legend>
    <c:plotVisOnly val="1"/>
    <c:dispBlanksAs val="gap"/>
    <c:showDLblsOverMax val="0"/>
  </c:chart>
  <c:spPr>
    <a:ln>
      <a:solidFill>
        <a:srgbClr val="00689D"/>
      </a:solidFill>
      <a:prstDash val="solid"/>
    </a:ln>
  </c:sp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Standardised death rate due to homicide by sex, 2010-2022 (Rate)</a:t>
            </a:r>
            <a:endParaRPr lang="en-US" sz="1200" b="0"/>
          </a:p>
          <a:p>
            <a:pPr>
              <a:defRPr sz="1400">
                <a:latin typeface="Calibri"/>
                <a:ea typeface="Calibri"/>
                <a:cs typeface="Calibri"/>
              </a:defRPr>
            </a:pPr>
            <a:r>
              <a:rPr lang="en-US" sz="1200" b="0"/>
              <a:t>SDG ind 16_10: freq=Annual, icd10=Assault, age=Total, sex=Males</a:t>
            </a:r>
          </a:p>
        </c:rich>
      </c:tx>
      <c:layout/>
      <c:overlay val="0"/>
    </c:title>
    <c:autoTitleDeleted val="0"/>
    <c:plotArea>
      <c:layout/>
      <c:barChart>
        <c:barDir val="col"/>
        <c:grouping val="clustered"/>
        <c:varyColors val="0"/>
        <c:ser>
          <c:idx val="0"/>
          <c:order val="0"/>
          <c:tx>
            <c:strRef>
              <c:f>'16_10'!$A$34</c:f>
              <c:strCache>
                <c:ptCount val="1"/>
                <c:pt idx="0">
                  <c:v>European Union - 27 countries (from 2020)</c:v>
                </c:pt>
              </c:strCache>
            </c:strRef>
          </c:tx>
          <c:spPr>
            <a:solidFill>
              <a:srgbClr val="00689D"/>
            </a:solidFill>
          </c:spPr>
          <c:invertIfNegative val="0"/>
          <c:cat>
            <c:numRef>
              <c:f>'16_10'!$B$33:$N$33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'16_10'!$B$34:$N$34</c:f>
              <c:numCache>
                <c:formatCode>General</c:formatCode>
                <c:ptCount val="13"/>
                <c:pt idx="0">
                  <c:v>1.3</c:v>
                </c:pt>
                <c:pt idx="1">
                  <c:v>1.28</c:v>
                </c:pt>
                <c:pt idx="2">
                  <c:v>1.22</c:v>
                </c:pt>
                <c:pt idx="3">
                  <c:v>1.1100000000000001</c:v>
                </c:pt>
                <c:pt idx="4">
                  <c:v>1.03</c:v>
                </c:pt>
                <c:pt idx="5">
                  <c:v>0.99</c:v>
                </c:pt>
                <c:pt idx="6">
                  <c:v>0.92</c:v>
                </c:pt>
                <c:pt idx="7">
                  <c:v>0.89</c:v>
                </c:pt>
                <c:pt idx="8">
                  <c:v>0.9</c:v>
                </c:pt>
                <c:pt idx="9">
                  <c:v>0.89</c:v>
                </c:pt>
                <c:pt idx="10">
                  <c:v>0.9</c:v>
                </c:pt>
                <c:pt idx="11">
                  <c:v>0.87</c:v>
                </c:pt>
                <c:pt idx="12">
                  <c:v>0.88</c:v>
                </c:pt>
              </c:numCache>
            </c:numRef>
          </c:val>
        </c:ser>
        <c:ser>
          <c:idx val="1"/>
          <c:order val="1"/>
          <c:tx>
            <c:strRef>
              <c:f>'16_10'!$A$35</c:f>
              <c:strCache>
                <c:ptCount val="1"/>
                <c:pt idx="0">
                  <c:v>Denmark</c:v>
                </c:pt>
              </c:strCache>
            </c:strRef>
          </c:tx>
          <c:spPr>
            <a:solidFill>
              <a:srgbClr val="0088CC"/>
            </a:solidFill>
          </c:spPr>
          <c:invertIfNegative val="0"/>
          <c:cat>
            <c:numRef>
              <c:f>'16_10'!$B$33:$N$33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'16_10'!$B$35:$N$35</c:f>
              <c:numCache>
                <c:formatCode>General</c:formatCode>
                <c:ptCount val="13"/>
                <c:pt idx="0">
                  <c:v>0</c:v>
                </c:pt>
                <c:pt idx="1">
                  <c:v>1.1599999999999999</c:v>
                </c:pt>
                <c:pt idx="2">
                  <c:v>0.42</c:v>
                </c:pt>
                <c:pt idx="3">
                  <c:v>0.48</c:v>
                </c:pt>
                <c:pt idx="4">
                  <c:v>0.81</c:v>
                </c:pt>
                <c:pt idx="5">
                  <c:v>0.72</c:v>
                </c:pt>
                <c:pt idx="6">
                  <c:v>0.6</c:v>
                </c:pt>
                <c:pt idx="7">
                  <c:v>1.24</c:v>
                </c:pt>
                <c:pt idx="8">
                  <c:v>0.94</c:v>
                </c:pt>
                <c:pt idx="9">
                  <c:v>0.82</c:v>
                </c:pt>
                <c:pt idx="10">
                  <c:v>0.95</c:v>
                </c:pt>
                <c:pt idx="11">
                  <c:v>0.83</c:v>
                </c:pt>
                <c:pt idx="12">
                  <c:v>0.82</c:v>
                </c:pt>
              </c:numCache>
            </c:numRef>
          </c:val>
        </c:ser>
        <c:ser>
          <c:idx val="2"/>
          <c:order val="2"/>
          <c:tx>
            <c:strRef>
              <c:f>'16_10'!$A$36</c:f>
              <c:strCache>
                <c:ptCount val="1"/>
                <c:pt idx="0">
                  <c:v>Croatia</c:v>
                </c:pt>
              </c:strCache>
            </c:strRef>
          </c:tx>
          <c:spPr>
            <a:solidFill>
              <a:srgbClr val="00A4F6"/>
            </a:solidFill>
          </c:spPr>
          <c:invertIfNegative val="0"/>
          <c:cat>
            <c:numRef>
              <c:f>'16_10'!$B$33:$N$33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'16_10'!$B$36:$N$36</c:f>
              <c:numCache>
                <c:formatCode>General</c:formatCode>
                <c:ptCount val="13"/>
                <c:pt idx="0">
                  <c:v>1.4</c:v>
                </c:pt>
                <c:pt idx="1">
                  <c:v>1.47</c:v>
                </c:pt>
                <c:pt idx="2">
                  <c:v>1.89</c:v>
                </c:pt>
                <c:pt idx="3">
                  <c:v>1.19</c:v>
                </c:pt>
                <c:pt idx="4">
                  <c:v>0.87</c:v>
                </c:pt>
                <c:pt idx="5">
                  <c:v>1</c:v>
                </c:pt>
                <c:pt idx="6">
                  <c:v>1.68</c:v>
                </c:pt>
                <c:pt idx="7">
                  <c:v>1.52</c:v>
                </c:pt>
                <c:pt idx="8">
                  <c:v>0.75</c:v>
                </c:pt>
                <c:pt idx="9">
                  <c:v>1.24</c:v>
                </c:pt>
                <c:pt idx="10">
                  <c:v>1</c:v>
                </c:pt>
                <c:pt idx="11">
                  <c:v>0.91</c:v>
                </c:pt>
                <c:pt idx="12">
                  <c:v>0.68</c:v>
                </c:pt>
              </c:numCache>
            </c:numRef>
          </c:val>
        </c:ser>
        <c:ser>
          <c:idx val="3"/>
          <c:order val="3"/>
          <c:tx>
            <c:strRef>
              <c:f>'16_10'!$A$37</c:f>
              <c:strCache>
                <c:ptCount val="1"/>
                <c:pt idx="0">
                  <c:v>Serbia</c:v>
                </c:pt>
              </c:strCache>
            </c:strRef>
          </c:tx>
          <c:spPr>
            <a:solidFill>
              <a:srgbClr val="43C0FF"/>
            </a:solidFill>
          </c:spPr>
          <c:invertIfNegative val="0"/>
          <c:cat>
            <c:numRef>
              <c:f>'16_10'!$B$33:$N$33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'16_10'!$B$37:$N$37</c:f>
              <c:numCache>
                <c:formatCode>General</c:formatCode>
                <c:ptCount val="13"/>
                <c:pt idx="0">
                  <c:v>0</c:v>
                </c:pt>
                <c:pt idx="1">
                  <c:v>2.56</c:v>
                </c:pt>
                <c:pt idx="2">
                  <c:v>2.2599999999999998</c:v>
                </c:pt>
                <c:pt idx="3">
                  <c:v>2.74</c:v>
                </c:pt>
                <c:pt idx="4">
                  <c:v>2.7</c:v>
                </c:pt>
                <c:pt idx="5">
                  <c:v>1.8</c:v>
                </c:pt>
                <c:pt idx="6">
                  <c:v>2.35</c:v>
                </c:pt>
                <c:pt idx="7">
                  <c:v>1.64</c:v>
                </c:pt>
                <c:pt idx="8">
                  <c:v>2.0099999999999998</c:v>
                </c:pt>
                <c:pt idx="9">
                  <c:v>1.63</c:v>
                </c:pt>
                <c:pt idx="10">
                  <c:v>1.89</c:v>
                </c:pt>
                <c:pt idx="11">
                  <c:v>1.18</c:v>
                </c:pt>
                <c:pt idx="12">
                  <c:v>0.92</c:v>
                </c:pt>
              </c:numCache>
            </c:numRef>
          </c:val>
        </c:ser>
        <c:dLbls>
          <c:showLegendKey val="0"/>
          <c:showVal val="0"/>
          <c:showCatName val="0"/>
          <c:showSerName val="0"/>
          <c:showPercent val="0"/>
          <c:showBubbleSize val="0"/>
        </c:dLbls>
        <c:gapWidth val="150"/>
        <c:axId val="274053760"/>
        <c:axId val="274059648"/>
      </c:barChart>
      <c:catAx>
        <c:axId val="274053760"/>
        <c:scaling>
          <c:orientation val="minMax"/>
        </c:scaling>
        <c:delete val="0"/>
        <c:axPos val="b"/>
        <c:numFmt formatCode="General" sourceLinked="1"/>
        <c:majorTickMark val="out"/>
        <c:minorTickMark val="none"/>
        <c:tickLblPos val="nextTo"/>
        <c:crossAx val="274059648"/>
        <c:crosses val="autoZero"/>
        <c:auto val="1"/>
        <c:lblAlgn val="ctr"/>
        <c:lblOffset val="100"/>
        <c:noMultiLvlLbl val="0"/>
      </c:catAx>
      <c:valAx>
        <c:axId val="27405964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74053760"/>
        <c:crosses val="autoZero"/>
        <c:crossBetween val="between"/>
      </c:valAx>
    </c:plotArea>
    <c:legend>
      <c:legendPos val="b"/>
      <c:layout/>
      <c:overlay val="0"/>
    </c:legend>
    <c:plotVisOnly val="1"/>
    <c:dispBlanksAs val="gap"/>
    <c:showDLblsOverMax val="0"/>
  </c:chart>
  <c:spPr>
    <a:ln>
      <a:solidFill>
        <a:srgbClr val="00689D"/>
      </a:solidFill>
      <a:prstDash val="solid"/>
    </a:ln>
  </c:sp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Standardised death rate due to homicide by sex, 2010-2022 (Rate)</a:t>
            </a:r>
            <a:endParaRPr sz="1200" b="0"/>
          </a:p>
          <a:p>
            <a:pPr>
              <a:defRPr sz="1400">
                <a:latin typeface="Calibri"/>
                <a:ea typeface="Calibri"/>
                <a:cs typeface="Calibri"/>
              </a:defRPr>
            </a:pPr>
            <a:r>
              <a:rPr sz="1200" b="0"/>
              <a:t>SDG ind 16_10: freq=Annual, icd10=Assault, age=Total, sex=Females</a:t>
            </a:r>
          </a:p>
        </c:rich>
      </c:tx>
      <c:overlay val="0"/>
    </c:title>
    <c:autoTitleDeleted val="0"/>
    <c:plotArea>
      <c:layout/>
      <c:barChart>
        <c:barDir val="col"/>
        <c:grouping val="clustered"/>
        <c:varyColors val="0"/>
        <c:ser>
          <c:idx val="0"/>
          <c:order val="0"/>
          <c:tx>
            <c:strRef>
              <c:f>'16_10'!$A$45</c:f>
              <c:strCache>
                <c:ptCount val="1"/>
                <c:pt idx="0">
                  <c:v>European Union - 27 countries (from 2020)</c:v>
                </c:pt>
              </c:strCache>
            </c:strRef>
          </c:tx>
          <c:spPr>
            <a:solidFill>
              <a:srgbClr val="00689D"/>
            </a:solidFill>
          </c:spPr>
          <c:invertIfNegative val="0"/>
          <c:cat>
            <c:numRef>
              <c:f>'16_10'!$B$44:$N$44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'16_10'!$B$45:$N$45</c:f>
              <c:numCache>
                <c:formatCode>General</c:formatCode>
                <c:ptCount val="13"/>
                <c:pt idx="0">
                  <c:v>0.7</c:v>
                </c:pt>
                <c:pt idx="1">
                  <c:v>0.62</c:v>
                </c:pt>
                <c:pt idx="2">
                  <c:v>0.59</c:v>
                </c:pt>
                <c:pt idx="3">
                  <c:v>0.61</c:v>
                </c:pt>
                <c:pt idx="4">
                  <c:v>0.53</c:v>
                </c:pt>
                <c:pt idx="5">
                  <c:v>0.54</c:v>
                </c:pt>
                <c:pt idx="6">
                  <c:v>0.47</c:v>
                </c:pt>
                <c:pt idx="7">
                  <c:v>0.47</c:v>
                </c:pt>
                <c:pt idx="8">
                  <c:v>0.44</c:v>
                </c:pt>
                <c:pt idx="9">
                  <c:v>0.44</c:v>
                </c:pt>
                <c:pt idx="10">
                  <c:v>0.44</c:v>
                </c:pt>
                <c:pt idx="11">
                  <c:v>0.43</c:v>
                </c:pt>
                <c:pt idx="12">
                  <c:v>0.44</c:v>
                </c:pt>
              </c:numCache>
            </c:numRef>
          </c:val>
        </c:ser>
        <c:ser>
          <c:idx val="1"/>
          <c:order val="1"/>
          <c:tx>
            <c:strRef>
              <c:f>'16_10'!$A$46</c:f>
              <c:strCache>
                <c:ptCount val="1"/>
                <c:pt idx="0">
                  <c:v>Denmark</c:v>
                </c:pt>
              </c:strCache>
            </c:strRef>
          </c:tx>
          <c:spPr>
            <a:solidFill>
              <a:srgbClr val="0088CC"/>
            </a:solidFill>
          </c:spPr>
          <c:invertIfNegative val="0"/>
          <c:cat>
            <c:numRef>
              <c:f>'16_10'!$B$44:$N$44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'16_10'!$B$46:$N$46</c:f>
              <c:numCache>
                <c:formatCode>General</c:formatCode>
                <c:ptCount val="13"/>
                <c:pt idx="0">
                  <c:v>0</c:v>
                </c:pt>
                <c:pt idx="1">
                  <c:v>0.43</c:v>
                </c:pt>
                <c:pt idx="2">
                  <c:v>0.24</c:v>
                </c:pt>
                <c:pt idx="3">
                  <c:v>0.21</c:v>
                </c:pt>
                <c:pt idx="4">
                  <c:v>0.69</c:v>
                </c:pt>
                <c:pt idx="5">
                  <c:v>0.45</c:v>
                </c:pt>
                <c:pt idx="6">
                  <c:v>0.34</c:v>
                </c:pt>
                <c:pt idx="7">
                  <c:v>0.36</c:v>
                </c:pt>
                <c:pt idx="8">
                  <c:v>0.43</c:v>
                </c:pt>
                <c:pt idx="9">
                  <c:v>0.45</c:v>
                </c:pt>
                <c:pt idx="10">
                  <c:v>0.28999999999999998</c:v>
                </c:pt>
                <c:pt idx="11">
                  <c:v>0.35</c:v>
                </c:pt>
                <c:pt idx="12">
                  <c:v>0.5</c:v>
                </c:pt>
              </c:numCache>
            </c:numRef>
          </c:val>
        </c:ser>
        <c:ser>
          <c:idx val="2"/>
          <c:order val="2"/>
          <c:tx>
            <c:strRef>
              <c:f>'16_10'!$A$47</c:f>
              <c:strCache>
                <c:ptCount val="1"/>
                <c:pt idx="0">
                  <c:v>Croatia</c:v>
                </c:pt>
              </c:strCache>
            </c:strRef>
          </c:tx>
          <c:spPr>
            <a:solidFill>
              <a:srgbClr val="00A4F6"/>
            </a:solidFill>
          </c:spPr>
          <c:invertIfNegative val="0"/>
          <c:cat>
            <c:numRef>
              <c:f>'16_10'!$B$44:$N$44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'16_10'!$B$47:$N$47</c:f>
              <c:numCache>
                <c:formatCode>General</c:formatCode>
                <c:ptCount val="13"/>
                <c:pt idx="0">
                  <c:v>1.3</c:v>
                </c:pt>
                <c:pt idx="1">
                  <c:v>0.82</c:v>
                </c:pt>
                <c:pt idx="2">
                  <c:v>0.64</c:v>
                </c:pt>
                <c:pt idx="3">
                  <c:v>0.95</c:v>
                </c:pt>
                <c:pt idx="4">
                  <c:v>0.92</c:v>
                </c:pt>
                <c:pt idx="5">
                  <c:v>0.82</c:v>
                </c:pt>
                <c:pt idx="6">
                  <c:v>0.97</c:v>
                </c:pt>
                <c:pt idx="7">
                  <c:v>0.93</c:v>
                </c:pt>
                <c:pt idx="8">
                  <c:v>0.37</c:v>
                </c:pt>
                <c:pt idx="9">
                  <c:v>0.51</c:v>
                </c:pt>
                <c:pt idx="10">
                  <c:v>0.83</c:v>
                </c:pt>
                <c:pt idx="11">
                  <c:v>0.56999999999999995</c:v>
                </c:pt>
                <c:pt idx="12">
                  <c:v>0.49</c:v>
                </c:pt>
              </c:numCache>
            </c:numRef>
          </c:val>
        </c:ser>
        <c:ser>
          <c:idx val="3"/>
          <c:order val="3"/>
          <c:tx>
            <c:strRef>
              <c:f>'16_10'!$A$48</c:f>
              <c:strCache>
                <c:ptCount val="1"/>
                <c:pt idx="0">
                  <c:v>Serbia</c:v>
                </c:pt>
              </c:strCache>
            </c:strRef>
          </c:tx>
          <c:spPr>
            <a:solidFill>
              <a:srgbClr val="43C0FF"/>
            </a:solidFill>
          </c:spPr>
          <c:invertIfNegative val="0"/>
          <c:cat>
            <c:numRef>
              <c:f>'16_10'!$B$44:$N$44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'16_10'!$B$48:$N$48</c:f>
              <c:numCache>
                <c:formatCode>General</c:formatCode>
                <c:ptCount val="13"/>
                <c:pt idx="0">
                  <c:v>0</c:v>
                </c:pt>
                <c:pt idx="1">
                  <c:v>0.96</c:v>
                </c:pt>
                <c:pt idx="2">
                  <c:v>0.94</c:v>
                </c:pt>
                <c:pt idx="3">
                  <c:v>1.5</c:v>
                </c:pt>
                <c:pt idx="4">
                  <c:v>0.84</c:v>
                </c:pt>
                <c:pt idx="5">
                  <c:v>1.04</c:v>
                </c:pt>
                <c:pt idx="6">
                  <c:v>1.24</c:v>
                </c:pt>
                <c:pt idx="7">
                  <c:v>0.92</c:v>
                </c:pt>
                <c:pt idx="8">
                  <c:v>0.82</c:v>
                </c:pt>
                <c:pt idx="9">
                  <c:v>0.84</c:v>
                </c:pt>
                <c:pt idx="10">
                  <c:v>0.76</c:v>
                </c:pt>
                <c:pt idx="11">
                  <c:v>0.86</c:v>
                </c:pt>
                <c:pt idx="12">
                  <c:v>0.67</c:v>
                </c:pt>
              </c:numCache>
            </c:numRef>
          </c:val>
        </c:ser>
        <c:dLbls>
          <c:showLegendKey val="0"/>
          <c:showVal val="0"/>
          <c:showCatName val="0"/>
          <c:showSerName val="0"/>
          <c:showPercent val="0"/>
          <c:showBubbleSize val="0"/>
        </c:dLbls>
        <c:gapWidth val="150"/>
        <c:axId val="230559744"/>
        <c:axId val="230561664"/>
      </c:barChart>
      <c:catAx>
        <c:axId val="230559744"/>
        <c:scaling>
          <c:orientation val="minMax"/>
        </c:scaling>
        <c:delete val="0"/>
        <c:axPos val="b"/>
        <c:numFmt formatCode="General" sourceLinked="1"/>
        <c:majorTickMark val="out"/>
        <c:minorTickMark val="none"/>
        <c:tickLblPos val="nextTo"/>
        <c:crossAx val="230561664"/>
        <c:crosses val="autoZero"/>
        <c:auto val="1"/>
        <c:lblAlgn val="ctr"/>
        <c:lblOffset val="100"/>
        <c:noMultiLvlLbl val="0"/>
      </c:catAx>
      <c:valAx>
        <c:axId val="23056166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30559744"/>
        <c:crosses val="autoZero"/>
        <c:crossBetween val="between"/>
      </c:valAx>
    </c:plotArea>
    <c:legend>
      <c:legendPos val="b"/>
      <c:overlay val="0"/>
    </c:legend>
    <c:plotVisOnly val="1"/>
    <c:dispBlanksAs val="gap"/>
    <c:showDLblsOverMax val="0"/>
  </c:chart>
  <c:spPr>
    <a:ln>
      <a:solidFill>
        <a:srgbClr val="00689D"/>
      </a:solidFill>
      <a:prstDash val="solid"/>
    </a:ln>
  </c:sp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Population reporting occurrence of crime, violence or vandalism in their area by poverty status, 2010-2023 (Percentage)</a:t>
            </a:r>
            <a:endParaRPr lang="en-US" sz="1200" b="0"/>
          </a:p>
          <a:p>
            <a:pPr>
              <a:defRPr sz="1400">
                <a:latin typeface="Calibri"/>
                <a:ea typeface="Calibri"/>
                <a:cs typeface="Calibri"/>
              </a:defRPr>
            </a:pPr>
            <a:r>
              <a:rPr lang="en-US" sz="1200" b="0"/>
              <a:t>SDG ind 16_20: freq=Annual, hhtyp=Total, incgrp=Total</a:t>
            </a:r>
          </a:p>
        </c:rich>
      </c:tx>
      <c:layout/>
      <c:overlay val="0"/>
    </c:title>
    <c:autoTitleDeleted val="0"/>
    <c:plotArea>
      <c:layout/>
      <c:barChart>
        <c:barDir val="col"/>
        <c:grouping val="clustered"/>
        <c:varyColors val="0"/>
        <c:ser>
          <c:idx val="0"/>
          <c:order val="0"/>
          <c:tx>
            <c:strRef>
              <c:f>'16_20'!$A$23</c:f>
              <c:strCache>
                <c:ptCount val="1"/>
                <c:pt idx="0">
                  <c:v>European Union - 27 countries (from 2020)</c:v>
                </c:pt>
              </c:strCache>
            </c:strRef>
          </c:tx>
          <c:spPr>
            <a:solidFill>
              <a:srgbClr val="00689D"/>
            </a:solidFill>
          </c:spPr>
          <c:invertIfNegative val="0"/>
          <c:cat>
            <c:numRef>
              <c:f>'16_20'!$B$22:$M$22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'16_20'!$B$23:$M$23</c:f>
              <c:numCache>
                <c:formatCode>General</c:formatCode>
                <c:ptCount val="12"/>
                <c:pt idx="0">
                  <c:v>13.1</c:v>
                </c:pt>
                <c:pt idx="1">
                  <c:v>13.2</c:v>
                </c:pt>
                <c:pt idx="2">
                  <c:v>12.8</c:v>
                </c:pt>
                <c:pt idx="3">
                  <c:v>14.1</c:v>
                </c:pt>
                <c:pt idx="4">
                  <c:v>13.6</c:v>
                </c:pt>
                <c:pt idx="5">
                  <c:v>13.2</c:v>
                </c:pt>
                <c:pt idx="6">
                  <c:v>12.5</c:v>
                </c:pt>
                <c:pt idx="7">
                  <c:v>11.5</c:v>
                </c:pt>
                <c:pt idx="8">
                  <c:v>11.5</c:v>
                </c:pt>
                <c:pt idx="9">
                  <c:v>11</c:v>
                </c:pt>
                <c:pt idx="10">
                  <c:v>10.7</c:v>
                </c:pt>
                <c:pt idx="11">
                  <c:v>10</c:v>
                </c:pt>
              </c:numCache>
            </c:numRef>
          </c:val>
        </c:ser>
        <c:ser>
          <c:idx val="1"/>
          <c:order val="1"/>
          <c:tx>
            <c:strRef>
              <c:f>'16_20'!$A$24</c:f>
              <c:strCache>
                <c:ptCount val="1"/>
                <c:pt idx="0">
                  <c:v>Denmark</c:v>
                </c:pt>
              </c:strCache>
            </c:strRef>
          </c:tx>
          <c:spPr>
            <a:solidFill>
              <a:srgbClr val="0088CC"/>
            </a:solidFill>
          </c:spPr>
          <c:invertIfNegative val="0"/>
          <c:cat>
            <c:numRef>
              <c:f>'16_20'!$B$22:$M$22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'16_20'!$B$24:$M$24</c:f>
              <c:numCache>
                <c:formatCode>General</c:formatCode>
                <c:ptCount val="12"/>
                <c:pt idx="0">
                  <c:v>14.2</c:v>
                </c:pt>
                <c:pt idx="1">
                  <c:v>15.7</c:v>
                </c:pt>
                <c:pt idx="2">
                  <c:v>9.9</c:v>
                </c:pt>
                <c:pt idx="3">
                  <c:v>9.1999999999999993</c:v>
                </c:pt>
                <c:pt idx="4">
                  <c:v>9.1</c:v>
                </c:pt>
                <c:pt idx="5">
                  <c:v>7.7</c:v>
                </c:pt>
                <c:pt idx="6">
                  <c:v>8.4</c:v>
                </c:pt>
                <c:pt idx="7">
                  <c:v>7.8</c:v>
                </c:pt>
                <c:pt idx="8">
                  <c:v>7.4</c:v>
                </c:pt>
                <c:pt idx="9">
                  <c:v>7.5</c:v>
                </c:pt>
                <c:pt idx="10">
                  <c:v>7.3</c:v>
                </c:pt>
                <c:pt idx="11">
                  <c:v>6.3</c:v>
                </c:pt>
              </c:numCache>
            </c:numRef>
          </c:val>
        </c:ser>
        <c:ser>
          <c:idx val="2"/>
          <c:order val="2"/>
          <c:tx>
            <c:strRef>
              <c:f>'16_20'!$A$25</c:f>
              <c:strCache>
                <c:ptCount val="1"/>
                <c:pt idx="0">
                  <c:v>Croatia</c:v>
                </c:pt>
              </c:strCache>
            </c:strRef>
          </c:tx>
          <c:spPr>
            <a:solidFill>
              <a:srgbClr val="00A4F6"/>
            </a:solidFill>
          </c:spPr>
          <c:invertIfNegative val="0"/>
          <c:cat>
            <c:numRef>
              <c:f>'16_20'!$B$22:$M$22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'16_20'!$B$25:$M$25</c:f>
              <c:numCache>
                <c:formatCode>General</c:formatCode>
                <c:ptCount val="12"/>
                <c:pt idx="0">
                  <c:v>4.5999999999999996</c:v>
                </c:pt>
                <c:pt idx="1">
                  <c:v>3.6</c:v>
                </c:pt>
                <c:pt idx="2">
                  <c:v>3.2</c:v>
                </c:pt>
                <c:pt idx="3">
                  <c:v>2.9</c:v>
                </c:pt>
                <c:pt idx="4">
                  <c:v>2.5</c:v>
                </c:pt>
                <c:pt idx="5">
                  <c:v>2.8</c:v>
                </c:pt>
                <c:pt idx="6">
                  <c:v>3</c:v>
                </c:pt>
                <c:pt idx="7">
                  <c:v>3</c:v>
                </c:pt>
                <c:pt idx="8">
                  <c:v>2.6</c:v>
                </c:pt>
                <c:pt idx="9">
                  <c:v>2.7</c:v>
                </c:pt>
                <c:pt idx="10">
                  <c:v>2.4</c:v>
                </c:pt>
                <c:pt idx="11">
                  <c:v>1.4</c:v>
                </c:pt>
              </c:numCache>
            </c:numRef>
          </c:val>
        </c:ser>
        <c:ser>
          <c:idx val="3"/>
          <c:order val="3"/>
          <c:tx>
            <c:strRef>
              <c:f>'16_20'!$A$26</c:f>
              <c:strCache>
                <c:ptCount val="1"/>
                <c:pt idx="0">
                  <c:v>Serbia</c:v>
                </c:pt>
              </c:strCache>
            </c:strRef>
          </c:tx>
          <c:spPr>
            <a:solidFill>
              <a:srgbClr val="43C0FF"/>
            </a:solidFill>
          </c:spPr>
          <c:invertIfNegative val="0"/>
          <c:cat>
            <c:numRef>
              <c:f>'16_20'!$B$22:$M$22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'16_20'!$B$26:$M$26</c:f>
              <c:numCache>
                <c:formatCode>General</c:formatCode>
                <c:ptCount val="12"/>
                <c:pt idx="0">
                  <c:v>0</c:v>
                </c:pt>
                <c:pt idx="1">
                  <c:v>0</c:v>
                </c:pt>
                <c:pt idx="2">
                  <c:v>0</c:v>
                </c:pt>
                <c:pt idx="3">
                  <c:v>20.2</c:v>
                </c:pt>
                <c:pt idx="4">
                  <c:v>21.1</c:v>
                </c:pt>
                <c:pt idx="5">
                  <c:v>16.8</c:v>
                </c:pt>
                <c:pt idx="6">
                  <c:v>18.2</c:v>
                </c:pt>
                <c:pt idx="7">
                  <c:v>14</c:v>
                </c:pt>
                <c:pt idx="8">
                  <c:v>14.7</c:v>
                </c:pt>
                <c:pt idx="9">
                  <c:v>10.7</c:v>
                </c:pt>
                <c:pt idx="10">
                  <c:v>9.8000000000000007</c:v>
                </c:pt>
                <c:pt idx="11">
                  <c:v>8.5</c:v>
                </c:pt>
              </c:numCache>
            </c:numRef>
          </c:val>
        </c:ser>
        <c:dLbls>
          <c:showLegendKey val="0"/>
          <c:showVal val="0"/>
          <c:showCatName val="0"/>
          <c:showSerName val="0"/>
          <c:showPercent val="0"/>
          <c:showBubbleSize val="0"/>
        </c:dLbls>
        <c:gapWidth val="150"/>
        <c:axId val="235733760"/>
        <c:axId val="235735680"/>
      </c:barChart>
      <c:catAx>
        <c:axId val="235733760"/>
        <c:scaling>
          <c:orientation val="minMax"/>
        </c:scaling>
        <c:delete val="0"/>
        <c:axPos val="b"/>
        <c:numFmt formatCode="General" sourceLinked="1"/>
        <c:majorTickMark val="out"/>
        <c:minorTickMark val="none"/>
        <c:tickLblPos val="nextTo"/>
        <c:crossAx val="235735680"/>
        <c:crosses val="autoZero"/>
        <c:auto val="1"/>
        <c:lblAlgn val="ctr"/>
        <c:lblOffset val="100"/>
        <c:noMultiLvlLbl val="0"/>
      </c:catAx>
      <c:valAx>
        <c:axId val="23573568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35733760"/>
        <c:crosses val="autoZero"/>
        <c:crossBetween val="between"/>
      </c:valAx>
    </c:plotArea>
    <c:legend>
      <c:legendPos val="b"/>
      <c:layout/>
      <c:overlay val="0"/>
    </c:legend>
    <c:plotVisOnly val="1"/>
    <c:dispBlanksAs val="gap"/>
    <c:showDLblsOverMax val="0"/>
  </c:chart>
  <c:spPr>
    <a:ln>
      <a:solidFill>
        <a:srgbClr val="00689D"/>
      </a:solidFill>
      <a:prstDash val="solid"/>
    </a:ln>
  </c:sp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Population reporting occurrence of crime, violence or vandalism in their area by poverty status, 2010-2023 (Percentage)</a:t>
            </a:r>
            <a:endParaRPr lang="en-US" sz="1200" b="0"/>
          </a:p>
          <a:p>
            <a:pPr>
              <a:defRPr sz="1400">
                <a:latin typeface="Calibri"/>
                <a:ea typeface="Calibri"/>
                <a:cs typeface="Calibri"/>
              </a:defRPr>
            </a:pPr>
            <a:r>
              <a:rPr lang="en-US" sz="1200" b="0"/>
              <a:t>SDG ind 16_20: freq=Annual, hhtyp=Total, incgrp=Below 60% of median equivalised income</a:t>
            </a:r>
          </a:p>
        </c:rich>
      </c:tx>
      <c:layout/>
      <c:overlay val="0"/>
    </c:title>
    <c:autoTitleDeleted val="0"/>
    <c:plotArea>
      <c:layout/>
      <c:barChart>
        <c:barDir val="col"/>
        <c:grouping val="clustered"/>
        <c:varyColors val="0"/>
        <c:ser>
          <c:idx val="0"/>
          <c:order val="0"/>
          <c:tx>
            <c:strRef>
              <c:f>'16_20'!$A$34</c:f>
              <c:strCache>
                <c:ptCount val="1"/>
                <c:pt idx="0">
                  <c:v>European Union - 27 countries (from 2020)</c:v>
                </c:pt>
              </c:strCache>
            </c:strRef>
          </c:tx>
          <c:spPr>
            <a:solidFill>
              <a:srgbClr val="00689D"/>
            </a:solidFill>
          </c:spPr>
          <c:invertIfNegative val="0"/>
          <c:cat>
            <c:numRef>
              <c:f>'16_20'!$B$33:$M$33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'16_20'!$B$34:$M$34</c:f>
              <c:numCache>
                <c:formatCode>General</c:formatCode>
                <c:ptCount val="12"/>
                <c:pt idx="0">
                  <c:v>16.399999999999999</c:v>
                </c:pt>
                <c:pt idx="1">
                  <c:v>15.8</c:v>
                </c:pt>
                <c:pt idx="2">
                  <c:v>15.3</c:v>
                </c:pt>
                <c:pt idx="3">
                  <c:v>16.600000000000001</c:v>
                </c:pt>
                <c:pt idx="4">
                  <c:v>16</c:v>
                </c:pt>
                <c:pt idx="5">
                  <c:v>15.6</c:v>
                </c:pt>
                <c:pt idx="6">
                  <c:v>15.1</c:v>
                </c:pt>
                <c:pt idx="7">
                  <c:v>14.1</c:v>
                </c:pt>
                <c:pt idx="8">
                  <c:v>14.1</c:v>
                </c:pt>
                <c:pt idx="9">
                  <c:v>13.4</c:v>
                </c:pt>
                <c:pt idx="10">
                  <c:v>13.7</c:v>
                </c:pt>
                <c:pt idx="11">
                  <c:v>12.3</c:v>
                </c:pt>
              </c:numCache>
            </c:numRef>
          </c:val>
        </c:ser>
        <c:ser>
          <c:idx val="1"/>
          <c:order val="1"/>
          <c:tx>
            <c:strRef>
              <c:f>'16_20'!$A$35</c:f>
              <c:strCache>
                <c:ptCount val="1"/>
                <c:pt idx="0">
                  <c:v>Denmark</c:v>
                </c:pt>
              </c:strCache>
            </c:strRef>
          </c:tx>
          <c:spPr>
            <a:solidFill>
              <a:srgbClr val="0088CC"/>
            </a:solidFill>
          </c:spPr>
          <c:invertIfNegative val="0"/>
          <c:cat>
            <c:numRef>
              <c:f>'16_20'!$B$33:$M$33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'16_20'!$B$35:$M$35</c:f>
              <c:numCache>
                <c:formatCode>General</c:formatCode>
                <c:ptCount val="12"/>
                <c:pt idx="0">
                  <c:v>15.7</c:v>
                </c:pt>
                <c:pt idx="1">
                  <c:v>18.5</c:v>
                </c:pt>
                <c:pt idx="2">
                  <c:v>10.5</c:v>
                </c:pt>
                <c:pt idx="3">
                  <c:v>9.5</c:v>
                </c:pt>
                <c:pt idx="4">
                  <c:v>14.6</c:v>
                </c:pt>
                <c:pt idx="5">
                  <c:v>13.1</c:v>
                </c:pt>
                <c:pt idx="6">
                  <c:v>13.8</c:v>
                </c:pt>
                <c:pt idx="7">
                  <c:v>11.3</c:v>
                </c:pt>
                <c:pt idx="8">
                  <c:v>12.4</c:v>
                </c:pt>
                <c:pt idx="9">
                  <c:v>10.5</c:v>
                </c:pt>
                <c:pt idx="10">
                  <c:v>9.4</c:v>
                </c:pt>
                <c:pt idx="11">
                  <c:v>9.6999999999999993</c:v>
                </c:pt>
              </c:numCache>
            </c:numRef>
          </c:val>
        </c:ser>
        <c:ser>
          <c:idx val="2"/>
          <c:order val="2"/>
          <c:tx>
            <c:strRef>
              <c:f>'16_20'!$A$36</c:f>
              <c:strCache>
                <c:ptCount val="1"/>
                <c:pt idx="0">
                  <c:v>Croatia</c:v>
                </c:pt>
              </c:strCache>
            </c:strRef>
          </c:tx>
          <c:spPr>
            <a:solidFill>
              <a:srgbClr val="00A4F6"/>
            </a:solidFill>
          </c:spPr>
          <c:invertIfNegative val="0"/>
          <c:cat>
            <c:numRef>
              <c:f>'16_20'!$B$33:$M$33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'16_20'!$B$36:$M$36</c:f>
              <c:numCache>
                <c:formatCode>General</c:formatCode>
                <c:ptCount val="12"/>
                <c:pt idx="0">
                  <c:v>3.9</c:v>
                </c:pt>
                <c:pt idx="1">
                  <c:v>3.5</c:v>
                </c:pt>
                <c:pt idx="2">
                  <c:v>4.4000000000000004</c:v>
                </c:pt>
                <c:pt idx="3">
                  <c:v>3</c:v>
                </c:pt>
                <c:pt idx="4">
                  <c:v>1.5</c:v>
                </c:pt>
                <c:pt idx="5">
                  <c:v>2.2999999999999998</c:v>
                </c:pt>
                <c:pt idx="6">
                  <c:v>2.5</c:v>
                </c:pt>
                <c:pt idx="7">
                  <c:v>2.4</c:v>
                </c:pt>
                <c:pt idx="8">
                  <c:v>2.4</c:v>
                </c:pt>
                <c:pt idx="9">
                  <c:v>1.9</c:v>
                </c:pt>
                <c:pt idx="10">
                  <c:v>2.2000000000000002</c:v>
                </c:pt>
                <c:pt idx="11">
                  <c:v>1.2</c:v>
                </c:pt>
              </c:numCache>
            </c:numRef>
          </c:val>
        </c:ser>
        <c:ser>
          <c:idx val="3"/>
          <c:order val="3"/>
          <c:tx>
            <c:strRef>
              <c:f>'16_20'!$A$37</c:f>
              <c:strCache>
                <c:ptCount val="1"/>
                <c:pt idx="0">
                  <c:v>Serbia</c:v>
                </c:pt>
              </c:strCache>
            </c:strRef>
          </c:tx>
          <c:spPr>
            <a:solidFill>
              <a:srgbClr val="43C0FF"/>
            </a:solidFill>
          </c:spPr>
          <c:invertIfNegative val="0"/>
          <c:cat>
            <c:numRef>
              <c:f>'16_20'!$B$33:$M$33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'16_20'!$B$37:$M$37</c:f>
              <c:numCache>
                <c:formatCode>General</c:formatCode>
                <c:ptCount val="12"/>
                <c:pt idx="0">
                  <c:v>0</c:v>
                </c:pt>
                <c:pt idx="1">
                  <c:v>0</c:v>
                </c:pt>
                <c:pt idx="2">
                  <c:v>0</c:v>
                </c:pt>
                <c:pt idx="3">
                  <c:v>19.600000000000001</c:v>
                </c:pt>
                <c:pt idx="4">
                  <c:v>18.5</c:v>
                </c:pt>
                <c:pt idx="5">
                  <c:v>13</c:v>
                </c:pt>
                <c:pt idx="6">
                  <c:v>15.4</c:v>
                </c:pt>
                <c:pt idx="7">
                  <c:v>11.6</c:v>
                </c:pt>
                <c:pt idx="8">
                  <c:v>14.5</c:v>
                </c:pt>
                <c:pt idx="9">
                  <c:v>8.6</c:v>
                </c:pt>
                <c:pt idx="10">
                  <c:v>9.3000000000000007</c:v>
                </c:pt>
                <c:pt idx="11">
                  <c:v>9.3000000000000007</c:v>
                </c:pt>
              </c:numCache>
            </c:numRef>
          </c:val>
        </c:ser>
        <c:dLbls>
          <c:showLegendKey val="0"/>
          <c:showVal val="0"/>
          <c:showCatName val="0"/>
          <c:showSerName val="0"/>
          <c:showPercent val="0"/>
          <c:showBubbleSize val="0"/>
        </c:dLbls>
        <c:gapWidth val="150"/>
        <c:axId val="274715392"/>
        <c:axId val="274716928"/>
      </c:barChart>
      <c:catAx>
        <c:axId val="274715392"/>
        <c:scaling>
          <c:orientation val="minMax"/>
        </c:scaling>
        <c:delete val="0"/>
        <c:axPos val="b"/>
        <c:numFmt formatCode="General" sourceLinked="1"/>
        <c:majorTickMark val="out"/>
        <c:minorTickMark val="none"/>
        <c:tickLblPos val="nextTo"/>
        <c:crossAx val="274716928"/>
        <c:crosses val="autoZero"/>
        <c:auto val="1"/>
        <c:lblAlgn val="ctr"/>
        <c:lblOffset val="100"/>
        <c:noMultiLvlLbl val="0"/>
      </c:catAx>
      <c:valAx>
        <c:axId val="27471692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74715392"/>
        <c:crosses val="autoZero"/>
        <c:crossBetween val="between"/>
      </c:valAx>
    </c:plotArea>
    <c:legend>
      <c:legendPos val="b"/>
      <c:layout/>
      <c:overlay val="0"/>
    </c:legend>
    <c:plotVisOnly val="1"/>
    <c:dispBlanksAs val="gap"/>
    <c:showDLblsOverMax val="0"/>
  </c:chart>
  <c:spPr>
    <a:ln>
      <a:solidFill>
        <a:srgbClr val="00689D"/>
      </a:solidFill>
      <a:prstDash val="solid"/>
    </a:ln>
  </c:sp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Population reporting occurrence of crime, violence or vandalism in their area by poverty status, 2010-2023 (Percentage)</a:t>
            </a:r>
            <a:endParaRPr sz="1200" b="0"/>
          </a:p>
          <a:p>
            <a:pPr>
              <a:defRPr sz="1400">
                <a:latin typeface="Calibri"/>
                <a:ea typeface="Calibri"/>
                <a:cs typeface="Calibri"/>
              </a:defRPr>
            </a:pPr>
            <a:r>
              <a:rPr sz="1200" b="0"/>
              <a:t>SDG ind 16_20: freq=Annual, hhtyp=Total, incgrp=Above 60% of median equivalised income</a:t>
            </a:r>
          </a:p>
        </c:rich>
      </c:tx>
      <c:overlay val="0"/>
    </c:title>
    <c:autoTitleDeleted val="0"/>
    <c:plotArea>
      <c:layout/>
      <c:barChart>
        <c:barDir val="col"/>
        <c:grouping val="clustered"/>
        <c:varyColors val="0"/>
        <c:ser>
          <c:idx val="0"/>
          <c:order val="0"/>
          <c:tx>
            <c:strRef>
              <c:f>'16_20'!$A$45</c:f>
              <c:strCache>
                <c:ptCount val="1"/>
                <c:pt idx="0">
                  <c:v>European Union - 27 countries (from 2020)</c:v>
                </c:pt>
              </c:strCache>
            </c:strRef>
          </c:tx>
          <c:spPr>
            <a:solidFill>
              <a:srgbClr val="00689D"/>
            </a:solidFill>
          </c:spPr>
          <c:invertIfNegative val="0"/>
          <c:cat>
            <c:numRef>
              <c:f>'16_20'!$B$44:$M$44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'16_20'!$B$45:$M$45</c:f>
              <c:numCache>
                <c:formatCode>General</c:formatCode>
                <c:ptCount val="12"/>
                <c:pt idx="0">
                  <c:v>12.5</c:v>
                </c:pt>
                <c:pt idx="1">
                  <c:v>12.6</c:v>
                </c:pt>
                <c:pt idx="2">
                  <c:v>12.2</c:v>
                </c:pt>
                <c:pt idx="3">
                  <c:v>13.6</c:v>
                </c:pt>
                <c:pt idx="4">
                  <c:v>13.1</c:v>
                </c:pt>
                <c:pt idx="5">
                  <c:v>12.7</c:v>
                </c:pt>
                <c:pt idx="6">
                  <c:v>11.9</c:v>
                </c:pt>
                <c:pt idx="7">
                  <c:v>11</c:v>
                </c:pt>
                <c:pt idx="8">
                  <c:v>10.9</c:v>
                </c:pt>
                <c:pt idx="9">
                  <c:v>10.6</c:v>
                </c:pt>
                <c:pt idx="10">
                  <c:v>10.199999999999999</c:v>
                </c:pt>
                <c:pt idx="11">
                  <c:v>9.6</c:v>
                </c:pt>
              </c:numCache>
            </c:numRef>
          </c:val>
        </c:ser>
        <c:ser>
          <c:idx val="1"/>
          <c:order val="1"/>
          <c:tx>
            <c:strRef>
              <c:f>'16_20'!$A$46</c:f>
              <c:strCache>
                <c:ptCount val="1"/>
                <c:pt idx="0">
                  <c:v>Denmark</c:v>
                </c:pt>
              </c:strCache>
            </c:strRef>
          </c:tx>
          <c:spPr>
            <a:solidFill>
              <a:srgbClr val="0088CC"/>
            </a:solidFill>
          </c:spPr>
          <c:invertIfNegative val="0"/>
          <c:cat>
            <c:numRef>
              <c:f>'16_20'!$B$44:$M$44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'16_20'!$B$46:$M$46</c:f>
              <c:numCache>
                <c:formatCode>General</c:formatCode>
                <c:ptCount val="12"/>
                <c:pt idx="0">
                  <c:v>13.9</c:v>
                </c:pt>
                <c:pt idx="1">
                  <c:v>15.3</c:v>
                </c:pt>
                <c:pt idx="2">
                  <c:v>9.8000000000000007</c:v>
                </c:pt>
                <c:pt idx="3">
                  <c:v>9.1</c:v>
                </c:pt>
                <c:pt idx="4">
                  <c:v>8.4</c:v>
                </c:pt>
                <c:pt idx="5">
                  <c:v>6.9</c:v>
                </c:pt>
                <c:pt idx="6">
                  <c:v>7.7</c:v>
                </c:pt>
                <c:pt idx="7">
                  <c:v>7.3</c:v>
                </c:pt>
                <c:pt idx="8">
                  <c:v>6.7</c:v>
                </c:pt>
                <c:pt idx="9">
                  <c:v>7.1</c:v>
                </c:pt>
                <c:pt idx="10">
                  <c:v>7</c:v>
                </c:pt>
                <c:pt idx="11">
                  <c:v>5.8</c:v>
                </c:pt>
              </c:numCache>
            </c:numRef>
          </c:val>
        </c:ser>
        <c:ser>
          <c:idx val="2"/>
          <c:order val="2"/>
          <c:tx>
            <c:strRef>
              <c:f>'16_20'!$A$47</c:f>
              <c:strCache>
                <c:ptCount val="1"/>
                <c:pt idx="0">
                  <c:v>Croatia</c:v>
                </c:pt>
              </c:strCache>
            </c:strRef>
          </c:tx>
          <c:spPr>
            <a:solidFill>
              <a:srgbClr val="00A4F6"/>
            </a:solidFill>
          </c:spPr>
          <c:invertIfNegative val="0"/>
          <c:cat>
            <c:numRef>
              <c:f>'16_20'!$B$44:$M$44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'16_20'!$B$47:$M$47</c:f>
              <c:numCache>
                <c:formatCode>General</c:formatCode>
                <c:ptCount val="12"/>
                <c:pt idx="0">
                  <c:v>4.8</c:v>
                </c:pt>
                <c:pt idx="1">
                  <c:v>3.7</c:v>
                </c:pt>
                <c:pt idx="2">
                  <c:v>2.9</c:v>
                </c:pt>
                <c:pt idx="3">
                  <c:v>2.9</c:v>
                </c:pt>
                <c:pt idx="4">
                  <c:v>2.8</c:v>
                </c:pt>
                <c:pt idx="5">
                  <c:v>3</c:v>
                </c:pt>
                <c:pt idx="6">
                  <c:v>3.1</c:v>
                </c:pt>
                <c:pt idx="7">
                  <c:v>3.2</c:v>
                </c:pt>
                <c:pt idx="8">
                  <c:v>2.7</c:v>
                </c:pt>
                <c:pt idx="9">
                  <c:v>2.8</c:v>
                </c:pt>
                <c:pt idx="10">
                  <c:v>2.4</c:v>
                </c:pt>
                <c:pt idx="11">
                  <c:v>1.5</c:v>
                </c:pt>
              </c:numCache>
            </c:numRef>
          </c:val>
        </c:ser>
        <c:ser>
          <c:idx val="3"/>
          <c:order val="3"/>
          <c:tx>
            <c:strRef>
              <c:f>'16_20'!$A$48</c:f>
              <c:strCache>
                <c:ptCount val="1"/>
                <c:pt idx="0">
                  <c:v>Serbia</c:v>
                </c:pt>
              </c:strCache>
            </c:strRef>
          </c:tx>
          <c:spPr>
            <a:solidFill>
              <a:srgbClr val="43C0FF"/>
            </a:solidFill>
          </c:spPr>
          <c:invertIfNegative val="0"/>
          <c:cat>
            <c:numRef>
              <c:f>'16_20'!$B$44:$M$44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'16_20'!$B$48:$M$48</c:f>
              <c:numCache>
                <c:formatCode>General</c:formatCode>
                <c:ptCount val="12"/>
                <c:pt idx="0">
                  <c:v>0</c:v>
                </c:pt>
                <c:pt idx="1">
                  <c:v>0</c:v>
                </c:pt>
                <c:pt idx="2">
                  <c:v>0</c:v>
                </c:pt>
                <c:pt idx="3">
                  <c:v>20.399999999999999</c:v>
                </c:pt>
                <c:pt idx="4">
                  <c:v>22</c:v>
                </c:pt>
                <c:pt idx="5">
                  <c:v>18.3</c:v>
                </c:pt>
                <c:pt idx="6">
                  <c:v>19.2</c:v>
                </c:pt>
                <c:pt idx="7">
                  <c:v>14.9</c:v>
                </c:pt>
                <c:pt idx="8">
                  <c:v>14.8</c:v>
                </c:pt>
                <c:pt idx="9">
                  <c:v>11.4</c:v>
                </c:pt>
                <c:pt idx="10">
                  <c:v>10</c:v>
                </c:pt>
                <c:pt idx="11">
                  <c:v>8.3000000000000007</c:v>
                </c:pt>
              </c:numCache>
            </c:numRef>
          </c:val>
        </c:ser>
        <c:dLbls>
          <c:showLegendKey val="0"/>
          <c:showVal val="0"/>
          <c:showCatName val="0"/>
          <c:showSerName val="0"/>
          <c:showPercent val="0"/>
          <c:showBubbleSize val="0"/>
        </c:dLbls>
        <c:gapWidth val="150"/>
        <c:axId val="275369984"/>
        <c:axId val="275371520"/>
      </c:barChart>
      <c:catAx>
        <c:axId val="275369984"/>
        <c:scaling>
          <c:orientation val="minMax"/>
        </c:scaling>
        <c:delete val="0"/>
        <c:axPos val="b"/>
        <c:numFmt formatCode="General" sourceLinked="1"/>
        <c:majorTickMark val="out"/>
        <c:minorTickMark val="none"/>
        <c:tickLblPos val="nextTo"/>
        <c:crossAx val="275371520"/>
        <c:crosses val="autoZero"/>
        <c:auto val="1"/>
        <c:lblAlgn val="ctr"/>
        <c:lblOffset val="100"/>
        <c:noMultiLvlLbl val="0"/>
      </c:catAx>
      <c:valAx>
        <c:axId val="27537152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75369984"/>
        <c:crosses val="autoZero"/>
        <c:crossBetween val="between"/>
      </c:valAx>
    </c:plotArea>
    <c:legend>
      <c:legendPos val="b"/>
      <c:overlay val="0"/>
    </c:legend>
    <c:plotVisOnly val="1"/>
    <c:dispBlanksAs val="gap"/>
    <c:showDLblsOverMax val="0"/>
  </c:chart>
  <c:spPr>
    <a:ln>
      <a:solidFill>
        <a:srgbClr val="00689D"/>
      </a:solidFill>
      <a:prstDash val="solid"/>
    </a:ln>
  </c:sp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General government total expenditure on law courts, 2010-2023 (Million euro)</a:t>
            </a:r>
            <a:endParaRPr lang="en-US" sz="1200" b="0"/>
          </a:p>
          <a:p>
            <a:pPr>
              <a:defRPr sz="1400">
                <a:latin typeface="Calibri"/>
                <a:ea typeface="Calibri"/>
                <a:cs typeface="Calibri"/>
              </a:defRPr>
            </a:pPr>
            <a:r>
              <a:rPr lang="en-US" sz="1200" b="0"/>
              <a:t>SDG ind 16_30: freq=Annual</a:t>
            </a:r>
          </a:p>
        </c:rich>
      </c:tx>
      <c:layout/>
      <c:overlay val="0"/>
    </c:title>
    <c:autoTitleDeleted val="0"/>
    <c:plotArea>
      <c:layout/>
      <c:barChart>
        <c:barDir val="col"/>
        <c:grouping val="clustered"/>
        <c:varyColors val="0"/>
        <c:ser>
          <c:idx val="0"/>
          <c:order val="0"/>
          <c:tx>
            <c:strRef>
              <c:f>'16_30'!$A$23</c:f>
              <c:strCache>
                <c:ptCount val="1"/>
                <c:pt idx="0">
                  <c:v>European Union - 27 countries (from 2020)</c:v>
                </c:pt>
              </c:strCache>
            </c:strRef>
          </c:tx>
          <c:spPr>
            <a:solidFill>
              <a:srgbClr val="00689D"/>
            </a:solidFill>
          </c:spPr>
          <c:invertIfNegative val="0"/>
          <c:cat>
            <c:numRef>
              <c:f>'16_30'!$B$22:$O$22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'16_30'!$B$23:$O$23</c:f>
              <c:numCache>
                <c:formatCode>General</c:formatCode>
                <c:ptCount val="14"/>
                <c:pt idx="0">
                  <c:v>36889</c:v>
                </c:pt>
                <c:pt idx="1">
                  <c:v>37932</c:v>
                </c:pt>
                <c:pt idx="2">
                  <c:v>37282</c:v>
                </c:pt>
                <c:pt idx="3">
                  <c:v>38154</c:v>
                </c:pt>
                <c:pt idx="4">
                  <c:v>38673</c:v>
                </c:pt>
                <c:pt idx="5">
                  <c:v>39326</c:v>
                </c:pt>
                <c:pt idx="6">
                  <c:v>39915</c:v>
                </c:pt>
                <c:pt idx="7">
                  <c:v>41496</c:v>
                </c:pt>
                <c:pt idx="8">
                  <c:v>43148</c:v>
                </c:pt>
                <c:pt idx="9">
                  <c:v>45418</c:v>
                </c:pt>
                <c:pt idx="10">
                  <c:v>45521</c:v>
                </c:pt>
                <c:pt idx="11">
                  <c:v>47589</c:v>
                </c:pt>
                <c:pt idx="12">
                  <c:v>50023</c:v>
                </c:pt>
                <c:pt idx="13">
                  <c:v>54893</c:v>
                </c:pt>
              </c:numCache>
            </c:numRef>
          </c:val>
        </c:ser>
        <c:ser>
          <c:idx val="1"/>
          <c:order val="1"/>
          <c:tx>
            <c:strRef>
              <c:f>'16_30'!$A$24</c:f>
              <c:strCache>
                <c:ptCount val="1"/>
                <c:pt idx="0">
                  <c:v>Denmark</c:v>
                </c:pt>
              </c:strCache>
            </c:strRef>
          </c:tx>
          <c:spPr>
            <a:solidFill>
              <a:srgbClr val="0088CC"/>
            </a:solidFill>
          </c:spPr>
          <c:invertIfNegative val="0"/>
          <c:cat>
            <c:numRef>
              <c:f>'16_30'!$B$22:$O$22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'16_30'!$B$24:$O$24</c:f>
              <c:numCache>
                <c:formatCode>General</c:formatCode>
                <c:ptCount val="14"/>
                <c:pt idx="0">
                  <c:v>492</c:v>
                </c:pt>
                <c:pt idx="1">
                  <c:v>552</c:v>
                </c:pt>
                <c:pt idx="2">
                  <c:v>501</c:v>
                </c:pt>
                <c:pt idx="3">
                  <c:v>442</c:v>
                </c:pt>
                <c:pt idx="4">
                  <c:v>448</c:v>
                </c:pt>
                <c:pt idx="5">
                  <c:v>451</c:v>
                </c:pt>
                <c:pt idx="6">
                  <c:v>459</c:v>
                </c:pt>
                <c:pt idx="7">
                  <c:v>442</c:v>
                </c:pt>
                <c:pt idx="8">
                  <c:v>459</c:v>
                </c:pt>
                <c:pt idx="9">
                  <c:v>495</c:v>
                </c:pt>
                <c:pt idx="10">
                  <c:v>514</c:v>
                </c:pt>
                <c:pt idx="11">
                  <c:v>542</c:v>
                </c:pt>
                <c:pt idx="12">
                  <c:v>564</c:v>
                </c:pt>
                <c:pt idx="13">
                  <c:v>576</c:v>
                </c:pt>
              </c:numCache>
            </c:numRef>
          </c:val>
        </c:ser>
        <c:ser>
          <c:idx val="2"/>
          <c:order val="2"/>
          <c:tx>
            <c:strRef>
              <c:f>'16_30'!$A$25</c:f>
              <c:strCache>
                <c:ptCount val="1"/>
                <c:pt idx="0">
                  <c:v>Croatia</c:v>
                </c:pt>
              </c:strCache>
            </c:strRef>
          </c:tx>
          <c:spPr>
            <a:solidFill>
              <a:srgbClr val="00A4F6"/>
            </a:solidFill>
          </c:spPr>
          <c:invertIfNegative val="0"/>
          <c:cat>
            <c:numRef>
              <c:f>'16_30'!$B$22:$O$22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'16_30'!$B$25:$O$25</c:f>
              <c:numCache>
                <c:formatCode>General</c:formatCode>
                <c:ptCount val="14"/>
                <c:pt idx="0">
                  <c:v>229</c:v>
                </c:pt>
                <c:pt idx="1">
                  <c:v>221</c:v>
                </c:pt>
                <c:pt idx="2">
                  <c:v>222</c:v>
                </c:pt>
                <c:pt idx="3">
                  <c:v>224</c:v>
                </c:pt>
                <c:pt idx="4">
                  <c:v>230</c:v>
                </c:pt>
                <c:pt idx="5">
                  <c:v>218</c:v>
                </c:pt>
                <c:pt idx="6">
                  <c:v>225</c:v>
                </c:pt>
                <c:pt idx="7">
                  <c:v>268</c:v>
                </c:pt>
                <c:pt idx="8">
                  <c:v>279</c:v>
                </c:pt>
                <c:pt idx="9">
                  <c:v>297</c:v>
                </c:pt>
                <c:pt idx="10">
                  <c:v>284</c:v>
                </c:pt>
                <c:pt idx="11">
                  <c:v>268</c:v>
                </c:pt>
                <c:pt idx="12">
                  <c:v>281</c:v>
                </c:pt>
                <c:pt idx="13">
                  <c:v>303</c:v>
                </c:pt>
              </c:numCache>
            </c:numRef>
          </c:val>
        </c:ser>
        <c:dLbls>
          <c:showLegendKey val="0"/>
          <c:showVal val="0"/>
          <c:showCatName val="0"/>
          <c:showSerName val="0"/>
          <c:showPercent val="0"/>
          <c:showBubbleSize val="0"/>
        </c:dLbls>
        <c:gapWidth val="150"/>
        <c:axId val="275591936"/>
        <c:axId val="275593472"/>
      </c:barChart>
      <c:catAx>
        <c:axId val="275591936"/>
        <c:scaling>
          <c:orientation val="minMax"/>
        </c:scaling>
        <c:delete val="0"/>
        <c:axPos val="b"/>
        <c:numFmt formatCode="General" sourceLinked="1"/>
        <c:majorTickMark val="out"/>
        <c:minorTickMark val="none"/>
        <c:tickLblPos val="nextTo"/>
        <c:crossAx val="275593472"/>
        <c:crosses val="autoZero"/>
        <c:auto val="1"/>
        <c:lblAlgn val="ctr"/>
        <c:lblOffset val="100"/>
        <c:noMultiLvlLbl val="0"/>
      </c:catAx>
      <c:valAx>
        <c:axId val="27559347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75591936"/>
        <c:crosses val="autoZero"/>
        <c:crossBetween val="between"/>
      </c:valAx>
    </c:plotArea>
    <c:legend>
      <c:legendPos val="b"/>
      <c:layout/>
      <c:overlay val="0"/>
    </c:legend>
    <c:plotVisOnly val="1"/>
    <c:dispBlanksAs val="gap"/>
    <c:showDLblsOverMax val="0"/>
  </c:chart>
  <c:spPr>
    <a:ln>
      <a:solidFill>
        <a:srgbClr val="00689D"/>
      </a:solidFill>
      <a:prstDash val="solid"/>
    </a:ln>
  </c:sp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General government total expenditure on law courts, 2010-2023 (Euro per inhabitant)</a:t>
            </a:r>
            <a:endParaRPr lang="en-US" sz="1200" b="0"/>
          </a:p>
          <a:p>
            <a:pPr>
              <a:defRPr sz="1400">
                <a:latin typeface="Calibri"/>
                <a:ea typeface="Calibri"/>
                <a:cs typeface="Calibri"/>
              </a:defRPr>
            </a:pPr>
            <a:r>
              <a:rPr lang="en-US" sz="1200" b="0"/>
              <a:t>SDG ind 16_30: freq=Annual</a:t>
            </a:r>
          </a:p>
        </c:rich>
      </c:tx>
      <c:layout/>
      <c:overlay val="0"/>
    </c:title>
    <c:autoTitleDeleted val="0"/>
    <c:plotArea>
      <c:layout/>
      <c:barChart>
        <c:barDir val="col"/>
        <c:grouping val="clustered"/>
        <c:varyColors val="0"/>
        <c:ser>
          <c:idx val="0"/>
          <c:order val="0"/>
          <c:tx>
            <c:strRef>
              <c:f>'16_30'!$A$33</c:f>
              <c:strCache>
                <c:ptCount val="1"/>
                <c:pt idx="0">
                  <c:v>European Union - 27 countries (from 2020)</c:v>
                </c:pt>
              </c:strCache>
            </c:strRef>
          </c:tx>
          <c:spPr>
            <a:solidFill>
              <a:srgbClr val="00689D"/>
            </a:solidFill>
          </c:spPr>
          <c:invertIfNegative val="0"/>
          <c:cat>
            <c:numRef>
              <c:f>'16_30'!$B$32:$O$32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'16_30'!$B$33:$O$33</c:f>
              <c:numCache>
                <c:formatCode>General</c:formatCode>
                <c:ptCount val="14"/>
                <c:pt idx="0">
                  <c:v>83.8</c:v>
                </c:pt>
                <c:pt idx="1">
                  <c:v>86</c:v>
                </c:pt>
                <c:pt idx="2">
                  <c:v>84.5</c:v>
                </c:pt>
                <c:pt idx="3">
                  <c:v>86.4</c:v>
                </c:pt>
                <c:pt idx="4">
                  <c:v>87.4</c:v>
                </c:pt>
                <c:pt idx="5">
                  <c:v>88.7</c:v>
                </c:pt>
                <c:pt idx="6">
                  <c:v>89.9</c:v>
                </c:pt>
                <c:pt idx="7">
                  <c:v>93.3</c:v>
                </c:pt>
                <c:pt idx="8">
                  <c:v>96.8</c:v>
                </c:pt>
                <c:pt idx="9">
                  <c:v>101.7</c:v>
                </c:pt>
                <c:pt idx="10">
                  <c:v>102</c:v>
                </c:pt>
                <c:pt idx="11">
                  <c:v>106.7</c:v>
                </c:pt>
                <c:pt idx="12">
                  <c:v>111.5</c:v>
                </c:pt>
                <c:pt idx="13">
                  <c:v>121.7</c:v>
                </c:pt>
              </c:numCache>
            </c:numRef>
          </c:val>
        </c:ser>
        <c:ser>
          <c:idx val="1"/>
          <c:order val="1"/>
          <c:tx>
            <c:strRef>
              <c:f>'16_30'!$A$34</c:f>
              <c:strCache>
                <c:ptCount val="1"/>
                <c:pt idx="0">
                  <c:v>Denmark</c:v>
                </c:pt>
              </c:strCache>
            </c:strRef>
          </c:tx>
          <c:spPr>
            <a:solidFill>
              <a:srgbClr val="0088CC"/>
            </a:solidFill>
          </c:spPr>
          <c:invertIfNegative val="0"/>
          <c:cat>
            <c:numRef>
              <c:f>'16_30'!$B$32:$O$32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'16_30'!$B$34:$O$34</c:f>
              <c:numCache>
                <c:formatCode>General</c:formatCode>
                <c:ptCount val="14"/>
                <c:pt idx="0">
                  <c:v>88.6</c:v>
                </c:pt>
                <c:pt idx="1">
                  <c:v>99.1</c:v>
                </c:pt>
                <c:pt idx="2">
                  <c:v>89.7</c:v>
                </c:pt>
                <c:pt idx="3">
                  <c:v>78.8</c:v>
                </c:pt>
                <c:pt idx="4">
                  <c:v>79.400000000000006</c:v>
                </c:pt>
                <c:pt idx="5">
                  <c:v>79.3</c:v>
                </c:pt>
                <c:pt idx="6">
                  <c:v>80.099999999999994</c:v>
                </c:pt>
                <c:pt idx="7">
                  <c:v>76.7</c:v>
                </c:pt>
                <c:pt idx="8">
                  <c:v>79.099999999999994</c:v>
                </c:pt>
                <c:pt idx="9">
                  <c:v>85</c:v>
                </c:pt>
                <c:pt idx="10">
                  <c:v>88.2</c:v>
                </c:pt>
                <c:pt idx="11">
                  <c:v>92.5</c:v>
                </c:pt>
                <c:pt idx="12">
                  <c:v>95.5</c:v>
                </c:pt>
                <c:pt idx="13">
                  <c:v>96.8</c:v>
                </c:pt>
              </c:numCache>
            </c:numRef>
          </c:val>
        </c:ser>
        <c:ser>
          <c:idx val="2"/>
          <c:order val="2"/>
          <c:tx>
            <c:strRef>
              <c:f>'16_30'!$A$35</c:f>
              <c:strCache>
                <c:ptCount val="1"/>
                <c:pt idx="0">
                  <c:v>Croatia</c:v>
                </c:pt>
              </c:strCache>
            </c:strRef>
          </c:tx>
          <c:spPr>
            <a:solidFill>
              <a:srgbClr val="00A4F6"/>
            </a:solidFill>
          </c:spPr>
          <c:invertIfNegative val="0"/>
          <c:cat>
            <c:numRef>
              <c:f>'16_30'!$B$32:$O$32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'16_30'!$B$35:$O$35</c:f>
              <c:numCache>
                <c:formatCode>General</c:formatCode>
                <c:ptCount val="14"/>
                <c:pt idx="0">
                  <c:v>53.3</c:v>
                </c:pt>
                <c:pt idx="1">
                  <c:v>51.6</c:v>
                </c:pt>
                <c:pt idx="2">
                  <c:v>51.9</c:v>
                </c:pt>
                <c:pt idx="3">
                  <c:v>52.7</c:v>
                </c:pt>
                <c:pt idx="4">
                  <c:v>54.2</c:v>
                </c:pt>
                <c:pt idx="5">
                  <c:v>51.9</c:v>
                </c:pt>
                <c:pt idx="6">
                  <c:v>53.9</c:v>
                </c:pt>
                <c:pt idx="7">
                  <c:v>64.8</c:v>
                </c:pt>
                <c:pt idx="8">
                  <c:v>68.3</c:v>
                </c:pt>
                <c:pt idx="9">
                  <c:v>74.599999999999994</c:v>
                </c:pt>
                <c:pt idx="10">
                  <c:v>71.900000000000006</c:v>
                </c:pt>
                <c:pt idx="11">
                  <c:v>68.3</c:v>
                </c:pt>
                <c:pt idx="12">
                  <c:v>71.7</c:v>
                </c:pt>
                <c:pt idx="13">
                  <c:v>76.900000000000006</c:v>
                </c:pt>
              </c:numCache>
            </c:numRef>
          </c:val>
        </c:ser>
        <c:dLbls>
          <c:showLegendKey val="0"/>
          <c:showVal val="0"/>
          <c:showCatName val="0"/>
          <c:showSerName val="0"/>
          <c:showPercent val="0"/>
          <c:showBubbleSize val="0"/>
        </c:dLbls>
        <c:gapWidth val="150"/>
        <c:axId val="276284160"/>
        <c:axId val="276285696"/>
      </c:barChart>
      <c:catAx>
        <c:axId val="276284160"/>
        <c:scaling>
          <c:orientation val="minMax"/>
        </c:scaling>
        <c:delete val="0"/>
        <c:axPos val="b"/>
        <c:numFmt formatCode="General" sourceLinked="1"/>
        <c:majorTickMark val="out"/>
        <c:minorTickMark val="none"/>
        <c:tickLblPos val="nextTo"/>
        <c:crossAx val="276285696"/>
        <c:crosses val="autoZero"/>
        <c:auto val="1"/>
        <c:lblAlgn val="ctr"/>
        <c:lblOffset val="100"/>
        <c:noMultiLvlLbl val="0"/>
      </c:catAx>
      <c:valAx>
        <c:axId val="27628569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76284160"/>
        <c:crosses val="autoZero"/>
        <c:crossBetween val="between"/>
      </c:valAx>
    </c:plotArea>
    <c:legend>
      <c:legendPos val="b"/>
      <c:layout/>
      <c:overlay val="0"/>
    </c:legend>
    <c:plotVisOnly val="1"/>
    <c:dispBlanksAs val="gap"/>
    <c:showDLblsOverMax val="0"/>
  </c:chart>
  <c:spPr>
    <a:ln>
      <a:solidFill>
        <a:srgbClr val="00689D"/>
      </a:solidFill>
      <a:prstDash val="solid"/>
    </a:ln>
  </c:sp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Perceived independence of the justice system, 2016-2023 (Percentage)</a:t>
            </a:r>
            <a:endParaRPr lang="en-US" sz="1200" b="0"/>
          </a:p>
          <a:p>
            <a:pPr>
              <a:defRPr sz="1400">
                <a:latin typeface="Calibri"/>
                <a:ea typeface="Calibri"/>
                <a:cs typeface="Calibri"/>
              </a:defRPr>
            </a:pPr>
            <a:r>
              <a:rPr lang="en-US" sz="1200" b="0"/>
              <a:t>SDG ind 16_40: freq=Annual, lev_perc=Very good or fairly good</a:t>
            </a:r>
          </a:p>
        </c:rich>
      </c:tx>
      <c:layout/>
      <c:overlay val="0"/>
    </c:title>
    <c:autoTitleDeleted val="0"/>
    <c:plotArea>
      <c:layout/>
      <c:barChart>
        <c:barDir val="col"/>
        <c:grouping val="clustered"/>
        <c:varyColors val="0"/>
        <c:ser>
          <c:idx val="0"/>
          <c:order val="0"/>
          <c:tx>
            <c:strRef>
              <c:f>'16_40'!$A$23</c:f>
              <c:strCache>
                <c:ptCount val="1"/>
                <c:pt idx="0">
                  <c:v>European Union - 27 countries (from 2020)</c:v>
                </c:pt>
              </c:strCache>
            </c:strRef>
          </c:tx>
          <c:spPr>
            <a:solidFill>
              <a:srgbClr val="00689D"/>
            </a:solidFill>
          </c:spPr>
          <c:invertIfNegative val="0"/>
          <c:cat>
            <c:numRef>
              <c:f>'16_40'!$B$22:$I$22</c:f>
              <c:numCache>
                <c:formatCode>General</c:formatCode>
                <c:ptCount val="8"/>
                <c:pt idx="0">
                  <c:v>2016</c:v>
                </c:pt>
                <c:pt idx="1">
                  <c:v>2017</c:v>
                </c:pt>
                <c:pt idx="2">
                  <c:v>2018</c:v>
                </c:pt>
                <c:pt idx="3">
                  <c:v>2019</c:v>
                </c:pt>
                <c:pt idx="4">
                  <c:v>2020</c:v>
                </c:pt>
                <c:pt idx="5">
                  <c:v>2021</c:v>
                </c:pt>
                <c:pt idx="6">
                  <c:v>2022</c:v>
                </c:pt>
                <c:pt idx="7">
                  <c:v>2023</c:v>
                </c:pt>
              </c:numCache>
            </c:numRef>
          </c:cat>
          <c:val>
            <c:numRef>
              <c:f>'16_40'!$B$23:$I$23</c:f>
              <c:numCache>
                <c:formatCode>General</c:formatCode>
                <c:ptCount val="8"/>
                <c:pt idx="0">
                  <c:v>50</c:v>
                </c:pt>
                <c:pt idx="1">
                  <c:v>54</c:v>
                </c:pt>
                <c:pt idx="2">
                  <c:v>54</c:v>
                </c:pt>
                <c:pt idx="3">
                  <c:v>54</c:v>
                </c:pt>
                <c:pt idx="4">
                  <c:v>54</c:v>
                </c:pt>
                <c:pt idx="5">
                  <c:v>54</c:v>
                </c:pt>
                <c:pt idx="6">
                  <c:v>53</c:v>
                </c:pt>
                <c:pt idx="7">
                  <c:v>53</c:v>
                </c:pt>
              </c:numCache>
            </c:numRef>
          </c:val>
        </c:ser>
        <c:ser>
          <c:idx val="1"/>
          <c:order val="1"/>
          <c:tx>
            <c:strRef>
              <c:f>'16_40'!$A$24</c:f>
              <c:strCache>
                <c:ptCount val="1"/>
                <c:pt idx="0">
                  <c:v>Denmark</c:v>
                </c:pt>
              </c:strCache>
            </c:strRef>
          </c:tx>
          <c:spPr>
            <a:solidFill>
              <a:srgbClr val="0088CC"/>
            </a:solidFill>
          </c:spPr>
          <c:invertIfNegative val="0"/>
          <c:cat>
            <c:numRef>
              <c:f>'16_40'!$B$22:$I$22</c:f>
              <c:numCache>
                <c:formatCode>General</c:formatCode>
                <c:ptCount val="8"/>
                <c:pt idx="0">
                  <c:v>2016</c:v>
                </c:pt>
                <c:pt idx="1">
                  <c:v>2017</c:v>
                </c:pt>
                <c:pt idx="2">
                  <c:v>2018</c:v>
                </c:pt>
                <c:pt idx="3">
                  <c:v>2019</c:v>
                </c:pt>
                <c:pt idx="4">
                  <c:v>2020</c:v>
                </c:pt>
                <c:pt idx="5">
                  <c:v>2021</c:v>
                </c:pt>
                <c:pt idx="6">
                  <c:v>2022</c:v>
                </c:pt>
                <c:pt idx="7">
                  <c:v>2023</c:v>
                </c:pt>
              </c:numCache>
            </c:numRef>
          </c:cat>
          <c:val>
            <c:numRef>
              <c:f>'16_40'!$B$24:$I$24</c:f>
              <c:numCache>
                <c:formatCode>General</c:formatCode>
                <c:ptCount val="8"/>
                <c:pt idx="0">
                  <c:v>88</c:v>
                </c:pt>
                <c:pt idx="1">
                  <c:v>86</c:v>
                </c:pt>
                <c:pt idx="2">
                  <c:v>87</c:v>
                </c:pt>
                <c:pt idx="3">
                  <c:v>87</c:v>
                </c:pt>
                <c:pt idx="4">
                  <c:v>86</c:v>
                </c:pt>
                <c:pt idx="5">
                  <c:v>75</c:v>
                </c:pt>
                <c:pt idx="6">
                  <c:v>84</c:v>
                </c:pt>
                <c:pt idx="7">
                  <c:v>86</c:v>
                </c:pt>
              </c:numCache>
            </c:numRef>
          </c:val>
        </c:ser>
        <c:ser>
          <c:idx val="2"/>
          <c:order val="2"/>
          <c:tx>
            <c:strRef>
              <c:f>'16_40'!$A$25</c:f>
              <c:strCache>
                <c:ptCount val="1"/>
                <c:pt idx="0">
                  <c:v>Croatia</c:v>
                </c:pt>
              </c:strCache>
            </c:strRef>
          </c:tx>
          <c:spPr>
            <a:solidFill>
              <a:srgbClr val="00A4F6"/>
            </a:solidFill>
          </c:spPr>
          <c:invertIfNegative val="0"/>
          <c:cat>
            <c:numRef>
              <c:f>'16_40'!$B$22:$I$22</c:f>
              <c:numCache>
                <c:formatCode>General</c:formatCode>
                <c:ptCount val="8"/>
                <c:pt idx="0">
                  <c:v>2016</c:v>
                </c:pt>
                <c:pt idx="1">
                  <c:v>2017</c:v>
                </c:pt>
                <c:pt idx="2">
                  <c:v>2018</c:v>
                </c:pt>
                <c:pt idx="3">
                  <c:v>2019</c:v>
                </c:pt>
                <c:pt idx="4">
                  <c:v>2020</c:v>
                </c:pt>
                <c:pt idx="5">
                  <c:v>2021</c:v>
                </c:pt>
                <c:pt idx="6">
                  <c:v>2022</c:v>
                </c:pt>
                <c:pt idx="7">
                  <c:v>2023</c:v>
                </c:pt>
              </c:numCache>
            </c:numRef>
          </c:cat>
          <c:val>
            <c:numRef>
              <c:f>'16_40'!$B$25:$I$25</c:f>
              <c:numCache>
                <c:formatCode>General</c:formatCode>
                <c:ptCount val="8"/>
                <c:pt idx="0">
                  <c:v>28</c:v>
                </c:pt>
                <c:pt idx="1">
                  <c:v>32</c:v>
                </c:pt>
                <c:pt idx="2">
                  <c:v>23</c:v>
                </c:pt>
                <c:pt idx="3">
                  <c:v>18</c:v>
                </c:pt>
                <c:pt idx="4">
                  <c:v>24</c:v>
                </c:pt>
                <c:pt idx="5">
                  <c:v>17</c:v>
                </c:pt>
                <c:pt idx="6">
                  <c:v>21</c:v>
                </c:pt>
                <c:pt idx="7">
                  <c:v>22</c:v>
                </c:pt>
              </c:numCache>
            </c:numRef>
          </c:val>
        </c:ser>
        <c:dLbls>
          <c:showLegendKey val="0"/>
          <c:showVal val="0"/>
          <c:showCatName val="0"/>
          <c:showSerName val="0"/>
          <c:showPercent val="0"/>
          <c:showBubbleSize val="0"/>
        </c:dLbls>
        <c:gapWidth val="150"/>
        <c:axId val="277013248"/>
        <c:axId val="277014784"/>
      </c:barChart>
      <c:catAx>
        <c:axId val="277013248"/>
        <c:scaling>
          <c:orientation val="minMax"/>
        </c:scaling>
        <c:delete val="0"/>
        <c:axPos val="b"/>
        <c:numFmt formatCode="General" sourceLinked="1"/>
        <c:majorTickMark val="out"/>
        <c:minorTickMark val="none"/>
        <c:tickLblPos val="nextTo"/>
        <c:crossAx val="277014784"/>
        <c:crosses val="autoZero"/>
        <c:auto val="1"/>
        <c:lblAlgn val="ctr"/>
        <c:lblOffset val="100"/>
        <c:noMultiLvlLbl val="0"/>
      </c:catAx>
      <c:valAx>
        <c:axId val="27701478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77013248"/>
        <c:crosses val="autoZero"/>
        <c:crossBetween val="between"/>
      </c:valAx>
    </c:plotArea>
    <c:legend>
      <c:legendPos val="b"/>
      <c:layout/>
      <c:overlay val="0"/>
    </c:legend>
    <c:plotVisOnly val="1"/>
    <c:dispBlanksAs val="gap"/>
    <c:showDLblsOverMax val="0"/>
  </c:chart>
  <c:spPr>
    <a:ln>
      <a:solidFill>
        <a:srgbClr val="00689D"/>
      </a:solidFill>
      <a:prstDash val="solid"/>
    </a:ln>
  </c:sp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Perceived independence of the justice system, 2016-2023 (Percentage)</a:t>
            </a:r>
            <a:endParaRPr lang="en-US" sz="1200" b="0"/>
          </a:p>
          <a:p>
            <a:pPr>
              <a:defRPr sz="1400">
                <a:latin typeface="Calibri"/>
                <a:ea typeface="Calibri"/>
                <a:cs typeface="Calibri"/>
              </a:defRPr>
            </a:pPr>
            <a:r>
              <a:rPr lang="en-US" sz="1200" b="0"/>
              <a:t>SDG ind 16_40: freq=Annual, lev_perc=Very good</a:t>
            </a:r>
          </a:p>
        </c:rich>
      </c:tx>
      <c:layout/>
      <c:overlay val="0"/>
    </c:title>
    <c:autoTitleDeleted val="0"/>
    <c:plotArea>
      <c:layout/>
      <c:barChart>
        <c:barDir val="col"/>
        <c:grouping val="clustered"/>
        <c:varyColors val="0"/>
        <c:ser>
          <c:idx val="0"/>
          <c:order val="0"/>
          <c:tx>
            <c:strRef>
              <c:f>'16_40'!$A$33</c:f>
              <c:strCache>
                <c:ptCount val="1"/>
                <c:pt idx="0">
                  <c:v>European Union - 27 countries (from 2020)</c:v>
                </c:pt>
              </c:strCache>
            </c:strRef>
          </c:tx>
          <c:spPr>
            <a:solidFill>
              <a:srgbClr val="00689D"/>
            </a:solidFill>
          </c:spPr>
          <c:invertIfNegative val="0"/>
          <c:cat>
            <c:numRef>
              <c:f>'16_40'!$B$32:$I$32</c:f>
              <c:numCache>
                <c:formatCode>General</c:formatCode>
                <c:ptCount val="8"/>
                <c:pt idx="0">
                  <c:v>2016</c:v>
                </c:pt>
                <c:pt idx="1">
                  <c:v>2017</c:v>
                </c:pt>
                <c:pt idx="2">
                  <c:v>2018</c:v>
                </c:pt>
                <c:pt idx="3">
                  <c:v>2019</c:v>
                </c:pt>
                <c:pt idx="4">
                  <c:v>2020</c:v>
                </c:pt>
                <c:pt idx="5">
                  <c:v>2021</c:v>
                </c:pt>
                <c:pt idx="6">
                  <c:v>2022</c:v>
                </c:pt>
                <c:pt idx="7">
                  <c:v>2023</c:v>
                </c:pt>
              </c:numCache>
            </c:numRef>
          </c:cat>
          <c:val>
            <c:numRef>
              <c:f>'16_40'!$B$33:$I$33</c:f>
              <c:numCache>
                <c:formatCode>General</c:formatCode>
                <c:ptCount val="8"/>
                <c:pt idx="0">
                  <c:v>8</c:v>
                </c:pt>
                <c:pt idx="1">
                  <c:v>9</c:v>
                </c:pt>
                <c:pt idx="2">
                  <c:v>10</c:v>
                </c:pt>
                <c:pt idx="3">
                  <c:v>10</c:v>
                </c:pt>
                <c:pt idx="4">
                  <c:v>11</c:v>
                </c:pt>
                <c:pt idx="5">
                  <c:v>9</c:v>
                </c:pt>
                <c:pt idx="6">
                  <c:v>11</c:v>
                </c:pt>
                <c:pt idx="7">
                  <c:v>11</c:v>
                </c:pt>
              </c:numCache>
            </c:numRef>
          </c:val>
        </c:ser>
        <c:ser>
          <c:idx val="1"/>
          <c:order val="1"/>
          <c:tx>
            <c:strRef>
              <c:f>'16_40'!$A$34</c:f>
              <c:strCache>
                <c:ptCount val="1"/>
                <c:pt idx="0">
                  <c:v>Denmark</c:v>
                </c:pt>
              </c:strCache>
            </c:strRef>
          </c:tx>
          <c:spPr>
            <a:solidFill>
              <a:srgbClr val="0088CC"/>
            </a:solidFill>
          </c:spPr>
          <c:invertIfNegative val="0"/>
          <c:cat>
            <c:numRef>
              <c:f>'16_40'!$B$32:$I$32</c:f>
              <c:numCache>
                <c:formatCode>General</c:formatCode>
                <c:ptCount val="8"/>
                <c:pt idx="0">
                  <c:v>2016</c:v>
                </c:pt>
                <c:pt idx="1">
                  <c:v>2017</c:v>
                </c:pt>
                <c:pt idx="2">
                  <c:v>2018</c:v>
                </c:pt>
                <c:pt idx="3">
                  <c:v>2019</c:v>
                </c:pt>
                <c:pt idx="4">
                  <c:v>2020</c:v>
                </c:pt>
                <c:pt idx="5">
                  <c:v>2021</c:v>
                </c:pt>
                <c:pt idx="6">
                  <c:v>2022</c:v>
                </c:pt>
                <c:pt idx="7">
                  <c:v>2023</c:v>
                </c:pt>
              </c:numCache>
            </c:numRef>
          </c:cat>
          <c:val>
            <c:numRef>
              <c:f>'16_40'!$B$34:$I$34</c:f>
              <c:numCache>
                <c:formatCode>General</c:formatCode>
                <c:ptCount val="8"/>
                <c:pt idx="0">
                  <c:v>37</c:v>
                </c:pt>
                <c:pt idx="1">
                  <c:v>40</c:v>
                </c:pt>
                <c:pt idx="2">
                  <c:v>38</c:v>
                </c:pt>
                <c:pt idx="3">
                  <c:v>40</c:v>
                </c:pt>
                <c:pt idx="4">
                  <c:v>41</c:v>
                </c:pt>
                <c:pt idx="5">
                  <c:v>34</c:v>
                </c:pt>
                <c:pt idx="6">
                  <c:v>42</c:v>
                </c:pt>
                <c:pt idx="7">
                  <c:v>40</c:v>
                </c:pt>
              </c:numCache>
            </c:numRef>
          </c:val>
        </c:ser>
        <c:ser>
          <c:idx val="2"/>
          <c:order val="2"/>
          <c:tx>
            <c:strRef>
              <c:f>'16_40'!$A$35</c:f>
              <c:strCache>
                <c:ptCount val="1"/>
                <c:pt idx="0">
                  <c:v>Croatia</c:v>
                </c:pt>
              </c:strCache>
            </c:strRef>
          </c:tx>
          <c:spPr>
            <a:solidFill>
              <a:srgbClr val="00A4F6"/>
            </a:solidFill>
          </c:spPr>
          <c:invertIfNegative val="0"/>
          <c:cat>
            <c:numRef>
              <c:f>'16_40'!$B$32:$I$32</c:f>
              <c:numCache>
                <c:formatCode>General</c:formatCode>
                <c:ptCount val="8"/>
                <c:pt idx="0">
                  <c:v>2016</c:v>
                </c:pt>
                <c:pt idx="1">
                  <c:v>2017</c:v>
                </c:pt>
                <c:pt idx="2">
                  <c:v>2018</c:v>
                </c:pt>
                <c:pt idx="3">
                  <c:v>2019</c:v>
                </c:pt>
                <c:pt idx="4">
                  <c:v>2020</c:v>
                </c:pt>
                <c:pt idx="5">
                  <c:v>2021</c:v>
                </c:pt>
                <c:pt idx="6">
                  <c:v>2022</c:v>
                </c:pt>
                <c:pt idx="7">
                  <c:v>2023</c:v>
                </c:pt>
              </c:numCache>
            </c:numRef>
          </c:cat>
          <c:val>
            <c:numRef>
              <c:f>'16_40'!$B$35:$I$35</c:f>
              <c:numCache>
                <c:formatCode>General</c:formatCode>
                <c:ptCount val="8"/>
                <c:pt idx="0">
                  <c:v>7</c:v>
                </c:pt>
                <c:pt idx="1">
                  <c:v>8</c:v>
                </c:pt>
                <c:pt idx="2">
                  <c:v>6</c:v>
                </c:pt>
                <c:pt idx="3">
                  <c:v>4</c:v>
                </c:pt>
                <c:pt idx="4">
                  <c:v>7</c:v>
                </c:pt>
                <c:pt idx="5">
                  <c:v>4</c:v>
                </c:pt>
                <c:pt idx="6">
                  <c:v>5</c:v>
                </c:pt>
                <c:pt idx="7">
                  <c:v>7</c:v>
                </c:pt>
              </c:numCache>
            </c:numRef>
          </c:val>
        </c:ser>
        <c:dLbls>
          <c:showLegendKey val="0"/>
          <c:showVal val="0"/>
          <c:showCatName val="0"/>
          <c:showSerName val="0"/>
          <c:showPercent val="0"/>
          <c:showBubbleSize val="0"/>
        </c:dLbls>
        <c:gapWidth val="150"/>
        <c:axId val="277572224"/>
        <c:axId val="277582208"/>
      </c:barChart>
      <c:catAx>
        <c:axId val="277572224"/>
        <c:scaling>
          <c:orientation val="minMax"/>
        </c:scaling>
        <c:delete val="0"/>
        <c:axPos val="b"/>
        <c:numFmt formatCode="General" sourceLinked="1"/>
        <c:majorTickMark val="out"/>
        <c:minorTickMark val="none"/>
        <c:tickLblPos val="nextTo"/>
        <c:crossAx val="277582208"/>
        <c:crosses val="autoZero"/>
        <c:auto val="1"/>
        <c:lblAlgn val="ctr"/>
        <c:lblOffset val="100"/>
        <c:noMultiLvlLbl val="0"/>
      </c:catAx>
      <c:valAx>
        <c:axId val="27758220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77572224"/>
        <c:crosses val="autoZero"/>
        <c:crossBetween val="between"/>
      </c:valAx>
    </c:plotArea>
    <c:legend>
      <c:legendPos val="b"/>
      <c:layout/>
      <c:overlay val="0"/>
    </c:legend>
    <c:plotVisOnly val="1"/>
    <c:dispBlanksAs val="gap"/>
    <c:showDLblsOverMax val="0"/>
  </c:chart>
  <c:spPr>
    <a:ln>
      <a:solidFill>
        <a:srgbClr val="00689D"/>
      </a:solidFill>
      <a:prstDash val="solid"/>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Government support to agricultural research and development, 2010-2023 (Million euro)</a:t>
            </a:r>
            <a:endParaRPr lang="en-US" sz="1200" b="0"/>
          </a:p>
          <a:p>
            <a:pPr>
              <a:defRPr sz="1400">
                <a:latin typeface="Calibri"/>
                <a:ea typeface="Calibri"/>
                <a:cs typeface="Calibri"/>
              </a:defRPr>
            </a:pPr>
            <a:r>
              <a:rPr lang="en-US" sz="1200" b="0"/>
              <a:t>SDG ind 02_30: freq=Annual, nabs07=Agriculture</a:t>
            </a:r>
          </a:p>
        </c:rich>
      </c:tx>
      <c:layout/>
      <c:overlay val="0"/>
    </c:title>
    <c:autoTitleDeleted val="0"/>
    <c:plotArea>
      <c:layout/>
      <c:barChart>
        <c:barDir val="col"/>
        <c:grouping val="clustered"/>
        <c:varyColors val="0"/>
        <c:ser>
          <c:idx val="0"/>
          <c:order val="0"/>
          <c:tx>
            <c:strRef>
              <c:f>'02_30'!$A$23</c:f>
              <c:strCache>
                <c:ptCount val="1"/>
                <c:pt idx="0">
                  <c:v>European Union - 27 countries (from 2020)</c:v>
                </c:pt>
              </c:strCache>
            </c:strRef>
          </c:tx>
          <c:spPr>
            <a:solidFill>
              <a:srgbClr val="DDA63A"/>
            </a:solidFill>
          </c:spPr>
          <c:invertIfNegative val="0"/>
          <c:cat>
            <c:numRef>
              <c:f>'02_30'!$B$22:$O$22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'02_30'!$B$23:$O$23</c:f>
              <c:numCache>
                <c:formatCode>General</c:formatCode>
                <c:ptCount val="14"/>
                <c:pt idx="0">
                  <c:v>2856.0410000000002</c:v>
                </c:pt>
                <c:pt idx="1">
                  <c:v>2872.61</c:v>
                </c:pt>
                <c:pt idx="2">
                  <c:v>2479.6010000000001</c:v>
                </c:pt>
                <c:pt idx="3">
                  <c:v>2569.317</c:v>
                </c:pt>
                <c:pt idx="4">
                  <c:v>2530.067</c:v>
                </c:pt>
                <c:pt idx="5">
                  <c:v>2602.8879999999999</c:v>
                </c:pt>
                <c:pt idx="6">
                  <c:v>2671.3119999999999</c:v>
                </c:pt>
                <c:pt idx="7">
                  <c:v>2756.145</c:v>
                </c:pt>
                <c:pt idx="8">
                  <c:v>2865.11</c:v>
                </c:pt>
                <c:pt idx="9">
                  <c:v>2961.116</c:v>
                </c:pt>
                <c:pt idx="10">
                  <c:v>3217.924</c:v>
                </c:pt>
                <c:pt idx="11">
                  <c:v>3337.6869999999999</c:v>
                </c:pt>
                <c:pt idx="12">
                  <c:v>3576.337</c:v>
                </c:pt>
                <c:pt idx="13">
                  <c:v>3643.1239999999998</c:v>
                </c:pt>
              </c:numCache>
            </c:numRef>
          </c:val>
        </c:ser>
        <c:ser>
          <c:idx val="1"/>
          <c:order val="1"/>
          <c:tx>
            <c:strRef>
              <c:f>'02_30'!$A$24</c:f>
              <c:strCache>
                <c:ptCount val="1"/>
                <c:pt idx="0">
                  <c:v>Denmark</c:v>
                </c:pt>
              </c:strCache>
            </c:strRef>
          </c:tx>
          <c:spPr>
            <a:solidFill>
              <a:srgbClr val="DA9E1E"/>
            </a:solidFill>
          </c:spPr>
          <c:invertIfNegative val="0"/>
          <c:cat>
            <c:numRef>
              <c:f>'02_30'!$B$22:$O$22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'02_30'!$B$24:$O$24</c:f>
              <c:numCache>
                <c:formatCode>General</c:formatCode>
                <c:ptCount val="14"/>
                <c:pt idx="0">
                  <c:v>72.59</c:v>
                </c:pt>
                <c:pt idx="1">
                  <c:v>80.41</c:v>
                </c:pt>
                <c:pt idx="2">
                  <c:v>68.540999999999997</c:v>
                </c:pt>
                <c:pt idx="3">
                  <c:v>91.634</c:v>
                </c:pt>
                <c:pt idx="4">
                  <c:v>69.069999999999993</c:v>
                </c:pt>
                <c:pt idx="5">
                  <c:v>93.435000000000002</c:v>
                </c:pt>
                <c:pt idx="6">
                  <c:v>96.572000000000003</c:v>
                </c:pt>
                <c:pt idx="7">
                  <c:v>76.95</c:v>
                </c:pt>
                <c:pt idx="8">
                  <c:v>87.426000000000002</c:v>
                </c:pt>
                <c:pt idx="9">
                  <c:v>101.753</c:v>
                </c:pt>
                <c:pt idx="10">
                  <c:v>90.486000000000004</c:v>
                </c:pt>
                <c:pt idx="11">
                  <c:v>139.102</c:v>
                </c:pt>
                <c:pt idx="12">
                  <c:v>160.15700000000001</c:v>
                </c:pt>
                <c:pt idx="13">
                  <c:v>95.397999999999996</c:v>
                </c:pt>
              </c:numCache>
            </c:numRef>
          </c:val>
        </c:ser>
        <c:ser>
          <c:idx val="2"/>
          <c:order val="2"/>
          <c:tx>
            <c:strRef>
              <c:f>'02_30'!$A$25</c:f>
              <c:strCache>
                <c:ptCount val="1"/>
                <c:pt idx="0">
                  <c:v>Croatia</c:v>
                </c:pt>
              </c:strCache>
            </c:strRef>
          </c:tx>
          <c:spPr>
            <a:solidFill>
              <a:srgbClr val="CB9323"/>
            </a:solidFill>
          </c:spPr>
          <c:invertIfNegative val="0"/>
          <c:cat>
            <c:numRef>
              <c:f>'02_30'!$B$22:$O$22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'02_30'!$B$25:$O$25</c:f>
              <c:numCache>
                <c:formatCode>General</c:formatCode>
                <c:ptCount val="14"/>
                <c:pt idx="0">
                  <c:v>2.516</c:v>
                </c:pt>
                <c:pt idx="1">
                  <c:v>3.49</c:v>
                </c:pt>
                <c:pt idx="2">
                  <c:v>2.323</c:v>
                </c:pt>
                <c:pt idx="3">
                  <c:v>0.94299999999999995</c:v>
                </c:pt>
                <c:pt idx="4">
                  <c:v>6.4969999999999999</c:v>
                </c:pt>
                <c:pt idx="5">
                  <c:v>4.55</c:v>
                </c:pt>
                <c:pt idx="6">
                  <c:v>8.4179999999999993</c:v>
                </c:pt>
                <c:pt idx="7">
                  <c:v>10.827999999999999</c:v>
                </c:pt>
                <c:pt idx="8">
                  <c:v>8.0039999999999996</c:v>
                </c:pt>
                <c:pt idx="9">
                  <c:v>11.401999999999999</c:v>
                </c:pt>
                <c:pt idx="10">
                  <c:v>10.84</c:v>
                </c:pt>
                <c:pt idx="11">
                  <c:v>5.7939999999999996</c:v>
                </c:pt>
                <c:pt idx="12">
                  <c:v>11.494</c:v>
                </c:pt>
                <c:pt idx="13">
                  <c:v>6.3620000000000001</c:v>
                </c:pt>
              </c:numCache>
            </c:numRef>
          </c:val>
        </c:ser>
        <c:ser>
          <c:idx val="3"/>
          <c:order val="3"/>
          <c:tx>
            <c:strRef>
              <c:f>'02_30'!$A$26</c:f>
              <c:strCache>
                <c:ptCount val="1"/>
                <c:pt idx="0">
                  <c:v>Serbia</c:v>
                </c:pt>
              </c:strCache>
            </c:strRef>
          </c:tx>
          <c:spPr>
            <a:solidFill>
              <a:srgbClr val="BA8720"/>
            </a:solidFill>
          </c:spPr>
          <c:invertIfNegative val="0"/>
          <c:cat>
            <c:numRef>
              <c:f>'02_30'!$B$22:$O$22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'02_30'!$B$26:$O$26</c:f>
              <c:numCache>
                <c:formatCode>General</c:formatCode>
                <c:ptCount val="14"/>
                <c:pt idx="0">
                  <c:v>0</c:v>
                </c:pt>
                <c:pt idx="1">
                  <c:v>0</c:v>
                </c:pt>
                <c:pt idx="2">
                  <c:v>0</c:v>
                </c:pt>
                <c:pt idx="3">
                  <c:v>10.680999999999999</c:v>
                </c:pt>
                <c:pt idx="4">
                  <c:v>11.367000000000001</c:v>
                </c:pt>
                <c:pt idx="5">
                  <c:v>14.443</c:v>
                </c:pt>
                <c:pt idx="6">
                  <c:v>11.561</c:v>
                </c:pt>
                <c:pt idx="7">
                  <c:v>12.35</c:v>
                </c:pt>
                <c:pt idx="8">
                  <c:v>13.457000000000001</c:v>
                </c:pt>
                <c:pt idx="9">
                  <c:v>15.417</c:v>
                </c:pt>
                <c:pt idx="10">
                  <c:v>17.706</c:v>
                </c:pt>
                <c:pt idx="11">
                  <c:v>19.684999999999999</c:v>
                </c:pt>
                <c:pt idx="12">
                  <c:v>22.315999999999999</c:v>
                </c:pt>
                <c:pt idx="13">
                  <c:v>24.942</c:v>
                </c:pt>
              </c:numCache>
            </c:numRef>
          </c:val>
        </c:ser>
        <c:dLbls>
          <c:showLegendKey val="0"/>
          <c:showVal val="0"/>
          <c:showCatName val="0"/>
          <c:showSerName val="0"/>
          <c:showPercent val="0"/>
          <c:showBubbleSize val="0"/>
        </c:dLbls>
        <c:gapWidth val="150"/>
        <c:axId val="134344064"/>
        <c:axId val="134408064"/>
      </c:barChart>
      <c:catAx>
        <c:axId val="134344064"/>
        <c:scaling>
          <c:orientation val="minMax"/>
        </c:scaling>
        <c:delete val="0"/>
        <c:axPos val="b"/>
        <c:numFmt formatCode="General" sourceLinked="1"/>
        <c:majorTickMark val="out"/>
        <c:minorTickMark val="none"/>
        <c:tickLblPos val="nextTo"/>
        <c:crossAx val="134408064"/>
        <c:crosses val="autoZero"/>
        <c:auto val="1"/>
        <c:lblAlgn val="ctr"/>
        <c:lblOffset val="100"/>
        <c:noMultiLvlLbl val="0"/>
      </c:catAx>
      <c:valAx>
        <c:axId val="13440806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34344064"/>
        <c:crosses val="autoZero"/>
        <c:crossBetween val="between"/>
      </c:valAx>
    </c:plotArea>
    <c:legend>
      <c:legendPos val="b"/>
      <c:layout/>
      <c:overlay val="0"/>
    </c:legend>
    <c:plotVisOnly val="1"/>
    <c:dispBlanksAs val="gap"/>
    <c:showDLblsOverMax val="0"/>
  </c:chart>
  <c:spPr>
    <a:ln>
      <a:solidFill>
        <a:srgbClr val="DDA63A"/>
      </a:solidFill>
      <a:prstDash val="solid"/>
    </a:ln>
  </c:sp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Perceived independence of the justice system, 2016-2023 (Percentage)</a:t>
            </a:r>
            <a:endParaRPr sz="1200" b="0"/>
          </a:p>
          <a:p>
            <a:pPr>
              <a:defRPr sz="1400">
                <a:latin typeface="Calibri"/>
                <a:ea typeface="Calibri"/>
                <a:cs typeface="Calibri"/>
              </a:defRPr>
            </a:pPr>
            <a:r>
              <a:rPr sz="1200" b="0"/>
              <a:t>SDG ind 16_40: freq=Annual, lev_perc=Fairly good</a:t>
            </a:r>
          </a:p>
        </c:rich>
      </c:tx>
      <c:overlay val="0"/>
    </c:title>
    <c:autoTitleDeleted val="0"/>
    <c:plotArea>
      <c:layout/>
      <c:barChart>
        <c:barDir val="col"/>
        <c:grouping val="clustered"/>
        <c:varyColors val="0"/>
        <c:ser>
          <c:idx val="0"/>
          <c:order val="0"/>
          <c:tx>
            <c:strRef>
              <c:f>'16_40'!$A$43</c:f>
              <c:strCache>
                <c:ptCount val="1"/>
                <c:pt idx="0">
                  <c:v>European Union - 27 countries (from 2020)</c:v>
                </c:pt>
              </c:strCache>
            </c:strRef>
          </c:tx>
          <c:spPr>
            <a:solidFill>
              <a:srgbClr val="00689D"/>
            </a:solidFill>
          </c:spPr>
          <c:invertIfNegative val="0"/>
          <c:cat>
            <c:numRef>
              <c:f>'16_40'!$B$42:$I$42</c:f>
              <c:numCache>
                <c:formatCode>General</c:formatCode>
                <c:ptCount val="8"/>
                <c:pt idx="0">
                  <c:v>2016</c:v>
                </c:pt>
                <c:pt idx="1">
                  <c:v>2017</c:v>
                </c:pt>
                <c:pt idx="2">
                  <c:v>2018</c:v>
                </c:pt>
                <c:pt idx="3">
                  <c:v>2019</c:v>
                </c:pt>
                <c:pt idx="4">
                  <c:v>2020</c:v>
                </c:pt>
                <c:pt idx="5">
                  <c:v>2021</c:v>
                </c:pt>
                <c:pt idx="6">
                  <c:v>2022</c:v>
                </c:pt>
                <c:pt idx="7">
                  <c:v>2023</c:v>
                </c:pt>
              </c:numCache>
            </c:numRef>
          </c:cat>
          <c:val>
            <c:numRef>
              <c:f>'16_40'!$B$43:$I$43</c:f>
              <c:numCache>
                <c:formatCode>General</c:formatCode>
                <c:ptCount val="8"/>
                <c:pt idx="0">
                  <c:v>42</c:v>
                </c:pt>
                <c:pt idx="1">
                  <c:v>45</c:v>
                </c:pt>
                <c:pt idx="2">
                  <c:v>44</c:v>
                </c:pt>
                <c:pt idx="3">
                  <c:v>44</c:v>
                </c:pt>
                <c:pt idx="4">
                  <c:v>43</c:v>
                </c:pt>
                <c:pt idx="5">
                  <c:v>45</c:v>
                </c:pt>
                <c:pt idx="6">
                  <c:v>42</c:v>
                </c:pt>
                <c:pt idx="7">
                  <c:v>42</c:v>
                </c:pt>
              </c:numCache>
            </c:numRef>
          </c:val>
        </c:ser>
        <c:ser>
          <c:idx val="1"/>
          <c:order val="1"/>
          <c:tx>
            <c:strRef>
              <c:f>'16_40'!$A$44</c:f>
              <c:strCache>
                <c:ptCount val="1"/>
                <c:pt idx="0">
                  <c:v>Denmark</c:v>
                </c:pt>
              </c:strCache>
            </c:strRef>
          </c:tx>
          <c:spPr>
            <a:solidFill>
              <a:srgbClr val="0088CC"/>
            </a:solidFill>
          </c:spPr>
          <c:invertIfNegative val="0"/>
          <c:cat>
            <c:numRef>
              <c:f>'16_40'!$B$42:$I$42</c:f>
              <c:numCache>
                <c:formatCode>General</c:formatCode>
                <c:ptCount val="8"/>
                <c:pt idx="0">
                  <c:v>2016</c:v>
                </c:pt>
                <c:pt idx="1">
                  <c:v>2017</c:v>
                </c:pt>
                <c:pt idx="2">
                  <c:v>2018</c:v>
                </c:pt>
                <c:pt idx="3">
                  <c:v>2019</c:v>
                </c:pt>
                <c:pt idx="4">
                  <c:v>2020</c:v>
                </c:pt>
                <c:pt idx="5">
                  <c:v>2021</c:v>
                </c:pt>
                <c:pt idx="6">
                  <c:v>2022</c:v>
                </c:pt>
                <c:pt idx="7">
                  <c:v>2023</c:v>
                </c:pt>
              </c:numCache>
            </c:numRef>
          </c:cat>
          <c:val>
            <c:numRef>
              <c:f>'16_40'!$B$44:$I$44</c:f>
              <c:numCache>
                <c:formatCode>General</c:formatCode>
                <c:ptCount val="8"/>
                <c:pt idx="0">
                  <c:v>51</c:v>
                </c:pt>
                <c:pt idx="1">
                  <c:v>46</c:v>
                </c:pt>
                <c:pt idx="2">
                  <c:v>49</c:v>
                </c:pt>
                <c:pt idx="3">
                  <c:v>47</c:v>
                </c:pt>
                <c:pt idx="4">
                  <c:v>45</c:v>
                </c:pt>
                <c:pt idx="5">
                  <c:v>40</c:v>
                </c:pt>
                <c:pt idx="6">
                  <c:v>42</c:v>
                </c:pt>
                <c:pt idx="7">
                  <c:v>46</c:v>
                </c:pt>
              </c:numCache>
            </c:numRef>
          </c:val>
        </c:ser>
        <c:ser>
          <c:idx val="2"/>
          <c:order val="2"/>
          <c:tx>
            <c:strRef>
              <c:f>'16_40'!$A$45</c:f>
              <c:strCache>
                <c:ptCount val="1"/>
                <c:pt idx="0">
                  <c:v>Croatia</c:v>
                </c:pt>
              </c:strCache>
            </c:strRef>
          </c:tx>
          <c:spPr>
            <a:solidFill>
              <a:srgbClr val="00A4F6"/>
            </a:solidFill>
          </c:spPr>
          <c:invertIfNegative val="0"/>
          <c:cat>
            <c:numRef>
              <c:f>'16_40'!$B$42:$I$42</c:f>
              <c:numCache>
                <c:formatCode>General</c:formatCode>
                <c:ptCount val="8"/>
                <c:pt idx="0">
                  <c:v>2016</c:v>
                </c:pt>
                <c:pt idx="1">
                  <c:v>2017</c:v>
                </c:pt>
                <c:pt idx="2">
                  <c:v>2018</c:v>
                </c:pt>
                <c:pt idx="3">
                  <c:v>2019</c:v>
                </c:pt>
                <c:pt idx="4">
                  <c:v>2020</c:v>
                </c:pt>
                <c:pt idx="5">
                  <c:v>2021</c:v>
                </c:pt>
                <c:pt idx="6">
                  <c:v>2022</c:v>
                </c:pt>
                <c:pt idx="7">
                  <c:v>2023</c:v>
                </c:pt>
              </c:numCache>
            </c:numRef>
          </c:cat>
          <c:val>
            <c:numRef>
              <c:f>'16_40'!$B$45:$I$45</c:f>
              <c:numCache>
                <c:formatCode>General</c:formatCode>
                <c:ptCount val="8"/>
                <c:pt idx="0">
                  <c:v>21</c:v>
                </c:pt>
                <c:pt idx="1">
                  <c:v>24</c:v>
                </c:pt>
                <c:pt idx="2">
                  <c:v>17</c:v>
                </c:pt>
                <c:pt idx="3">
                  <c:v>14</c:v>
                </c:pt>
                <c:pt idx="4">
                  <c:v>17</c:v>
                </c:pt>
                <c:pt idx="5">
                  <c:v>13</c:v>
                </c:pt>
                <c:pt idx="6">
                  <c:v>15</c:v>
                </c:pt>
                <c:pt idx="7">
                  <c:v>16</c:v>
                </c:pt>
              </c:numCache>
            </c:numRef>
          </c:val>
        </c:ser>
        <c:dLbls>
          <c:showLegendKey val="0"/>
          <c:showVal val="0"/>
          <c:showCatName val="0"/>
          <c:showSerName val="0"/>
          <c:showPercent val="0"/>
          <c:showBubbleSize val="0"/>
        </c:dLbls>
        <c:gapWidth val="150"/>
        <c:axId val="235003264"/>
        <c:axId val="235012096"/>
      </c:barChart>
      <c:catAx>
        <c:axId val="235003264"/>
        <c:scaling>
          <c:orientation val="minMax"/>
        </c:scaling>
        <c:delete val="0"/>
        <c:axPos val="b"/>
        <c:numFmt formatCode="General" sourceLinked="1"/>
        <c:majorTickMark val="out"/>
        <c:minorTickMark val="none"/>
        <c:tickLblPos val="nextTo"/>
        <c:crossAx val="235012096"/>
        <c:crosses val="autoZero"/>
        <c:auto val="1"/>
        <c:lblAlgn val="ctr"/>
        <c:lblOffset val="100"/>
        <c:noMultiLvlLbl val="0"/>
      </c:catAx>
      <c:valAx>
        <c:axId val="23501209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35003264"/>
        <c:crosses val="autoZero"/>
        <c:crossBetween val="between"/>
      </c:valAx>
    </c:plotArea>
    <c:legend>
      <c:legendPos val="b"/>
      <c:overlay val="0"/>
    </c:legend>
    <c:plotVisOnly val="1"/>
    <c:dispBlanksAs val="gap"/>
    <c:showDLblsOverMax val="0"/>
  </c:chart>
  <c:spPr>
    <a:ln>
      <a:solidFill>
        <a:srgbClr val="00689D"/>
      </a:solidFill>
      <a:prstDash val="solid"/>
    </a:ln>
  </c:sp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Perceived independence of the justice system, 2016-2023 (Percentage)</a:t>
            </a:r>
            <a:endParaRPr sz="1200" b="0"/>
          </a:p>
          <a:p>
            <a:pPr>
              <a:defRPr sz="1400">
                <a:latin typeface="Calibri"/>
                <a:ea typeface="Calibri"/>
                <a:cs typeface="Calibri"/>
              </a:defRPr>
            </a:pPr>
            <a:r>
              <a:rPr sz="1200" b="0"/>
              <a:t>SDG ind 16_40: freq=Annual, lev_perc=Very bad or fairly bad</a:t>
            </a:r>
          </a:p>
        </c:rich>
      </c:tx>
      <c:overlay val="0"/>
    </c:title>
    <c:autoTitleDeleted val="0"/>
    <c:plotArea>
      <c:layout/>
      <c:barChart>
        <c:barDir val="col"/>
        <c:grouping val="clustered"/>
        <c:varyColors val="0"/>
        <c:ser>
          <c:idx val="0"/>
          <c:order val="0"/>
          <c:tx>
            <c:strRef>
              <c:f>'16_40'!$A$53</c:f>
              <c:strCache>
                <c:ptCount val="1"/>
                <c:pt idx="0">
                  <c:v>European Union - 27 countries (from 2020)</c:v>
                </c:pt>
              </c:strCache>
            </c:strRef>
          </c:tx>
          <c:spPr>
            <a:solidFill>
              <a:srgbClr val="00689D"/>
            </a:solidFill>
          </c:spPr>
          <c:invertIfNegative val="0"/>
          <c:cat>
            <c:numRef>
              <c:f>'16_40'!$B$52:$I$52</c:f>
              <c:numCache>
                <c:formatCode>General</c:formatCode>
                <c:ptCount val="8"/>
                <c:pt idx="0">
                  <c:v>2016</c:v>
                </c:pt>
                <c:pt idx="1">
                  <c:v>2017</c:v>
                </c:pt>
                <c:pt idx="2">
                  <c:v>2018</c:v>
                </c:pt>
                <c:pt idx="3">
                  <c:v>2019</c:v>
                </c:pt>
                <c:pt idx="4">
                  <c:v>2020</c:v>
                </c:pt>
                <c:pt idx="5">
                  <c:v>2021</c:v>
                </c:pt>
                <c:pt idx="6">
                  <c:v>2022</c:v>
                </c:pt>
                <c:pt idx="7">
                  <c:v>2023</c:v>
                </c:pt>
              </c:numCache>
            </c:numRef>
          </c:cat>
          <c:val>
            <c:numRef>
              <c:f>'16_40'!$B$53:$I$53</c:f>
              <c:numCache>
                <c:formatCode>General</c:formatCode>
                <c:ptCount val="8"/>
                <c:pt idx="0">
                  <c:v>38</c:v>
                </c:pt>
                <c:pt idx="1">
                  <c:v>36</c:v>
                </c:pt>
                <c:pt idx="2">
                  <c:v>34</c:v>
                </c:pt>
                <c:pt idx="3">
                  <c:v>35</c:v>
                </c:pt>
                <c:pt idx="4">
                  <c:v>34</c:v>
                </c:pt>
                <c:pt idx="5">
                  <c:v>35</c:v>
                </c:pt>
                <c:pt idx="6">
                  <c:v>35</c:v>
                </c:pt>
                <c:pt idx="7">
                  <c:v>36</c:v>
                </c:pt>
              </c:numCache>
            </c:numRef>
          </c:val>
        </c:ser>
        <c:ser>
          <c:idx val="1"/>
          <c:order val="1"/>
          <c:tx>
            <c:strRef>
              <c:f>'16_40'!$A$54</c:f>
              <c:strCache>
                <c:ptCount val="1"/>
                <c:pt idx="0">
                  <c:v>Denmark</c:v>
                </c:pt>
              </c:strCache>
            </c:strRef>
          </c:tx>
          <c:spPr>
            <a:solidFill>
              <a:srgbClr val="0088CC"/>
            </a:solidFill>
          </c:spPr>
          <c:invertIfNegative val="0"/>
          <c:cat>
            <c:numRef>
              <c:f>'16_40'!$B$52:$I$52</c:f>
              <c:numCache>
                <c:formatCode>General</c:formatCode>
                <c:ptCount val="8"/>
                <c:pt idx="0">
                  <c:v>2016</c:v>
                </c:pt>
                <c:pt idx="1">
                  <c:v>2017</c:v>
                </c:pt>
                <c:pt idx="2">
                  <c:v>2018</c:v>
                </c:pt>
                <c:pt idx="3">
                  <c:v>2019</c:v>
                </c:pt>
                <c:pt idx="4">
                  <c:v>2020</c:v>
                </c:pt>
                <c:pt idx="5">
                  <c:v>2021</c:v>
                </c:pt>
                <c:pt idx="6">
                  <c:v>2022</c:v>
                </c:pt>
                <c:pt idx="7">
                  <c:v>2023</c:v>
                </c:pt>
              </c:numCache>
            </c:numRef>
          </c:cat>
          <c:val>
            <c:numRef>
              <c:f>'16_40'!$B$54:$I$54</c:f>
              <c:numCache>
                <c:formatCode>General</c:formatCode>
                <c:ptCount val="8"/>
                <c:pt idx="0">
                  <c:v>7</c:v>
                </c:pt>
                <c:pt idx="1">
                  <c:v>7</c:v>
                </c:pt>
                <c:pt idx="2">
                  <c:v>9</c:v>
                </c:pt>
                <c:pt idx="3">
                  <c:v>6</c:v>
                </c:pt>
                <c:pt idx="4">
                  <c:v>8</c:v>
                </c:pt>
                <c:pt idx="5">
                  <c:v>11</c:v>
                </c:pt>
                <c:pt idx="6">
                  <c:v>8</c:v>
                </c:pt>
                <c:pt idx="7">
                  <c:v>9</c:v>
                </c:pt>
              </c:numCache>
            </c:numRef>
          </c:val>
        </c:ser>
        <c:ser>
          <c:idx val="2"/>
          <c:order val="2"/>
          <c:tx>
            <c:strRef>
              <c:f>'16_40'!$A$55</c:f>
              <c:strCache>
                <c:ptCount val="1"/>
                <c:pt idx="0">
                  <c:v>Croatia</c:v>
                </c:pt>
              </c:strCache>
            </c:strRef>
          </c:tx>
          <c:spPr>
            <a:solidFill>
              <a:srgbClr val="00A4F6"/>
            </a:solidFill>
          </c:spPr>
          <c:invertIfNegative val="0"/>
          <c:cat>
            <c:numRef>
              <c:f>'16_40'!$B$52:$I$52</c:f>
              <c:numCache>
                <c:formatCode>General</c:formatCode>
                <c:ptCount val="8"/>
                <c:pt idx="0">
                  <c:v>2016</c:v>
                </c:pt>
                <c:pt idx="1">
                  <c:v>2017</c:v>
                </c:pt>
                <c:pt idx="2">
                  <c:v>2018</c:v>
                </c:pt>
                <c:pt idx="3">
                  <c:v>2019</c:v>
                </c:pt>
                <c:pt idx="4">
                  <c:v>2020</c:v>
                </c:pt>
                <c:pt idx="5">
                  <c:v>2021</c:v>
                </c:pt>
                <c:pt idx="6">
                  <c:v>2022</c:v>
                </c:pt>
                <c:pt idx="7">
                  <c:v>2023</c:v>
                </c:pt>
              </c:numCache>
            </c:numRef>
          </c:cat>
          <c:val>
            <c:numRef>
              <c:f>'16_40'!$B$55:$I$55</c:f>
              <c:numCache>
                <c:formatCode>General</c:formatCode>
                <c:ptCount val="8"/>
                <c:pt idx="0">
                  <c:v>66</c:v>
                </c:pt>
                <c:pt idx="1">
                  <c:v>62</c:v>
                </c:pt>
                <c:pt idx="2">
                  <c:v>69</c:v>
                </c:pt>
                <c:pt idx="3">
                  <c:v>76</c:v>
                </c:pt>
                <c:pt idx="4">
                  <c:v>68</c:v>
                </c:pt>
                <c:pt idx="5">
                  <c:v>79</c:v>
                </c:pt>
                <c:pt idx="6">
                  <c:v>75</c:v>
                </c:pt>
                <c:pt idx="7">
                  <c:v>73</c:v>
                </c:pt>
              </c:numCache>
            </c:numRef>
          </c:val>
        </c:ser>
        <c:dLbls>
          <c:showLegendKey val="0"/>
          <c:showVal val="0"/>
          <c:showCatName val="0"/>
          <c:showSerName val="0"/>
          <c:showPercent val="0"/>
          <c:showBubbleSize val="0"/>
        </c:dLbls>
        <c:gapWidth val="150"/>
        <c:axId val="275260160"/>
        <c:axId val="275268352"/>
      </c:barChart>
      <c:catAx>
        <c:axId val="275260160"/>
        <c:scaling>
          <c:orientation val="minMax"/>
        </c:scaling>
        <c:delete val="0"/>
        <c:axPos val="b"/>
        <c:numFmt formatCode="General" sourceLinked="1"/>
        <c:majorTickMark val="out"/>
        <c:minorTickMark val="none"/>
        <c:tickLblPos val="nextTo"/>
        <c:crossAx val="275268352"/>
        <c:crosses val="autoZero"/>
        <c:auto val="1"/>
        <c:lblAlgn val="ctr"/>
        <c:lblOffset val="100"/>
        <c:noMultiLvlLbl val="0"/>
      </c:catAx>
      <c:valAx>
        <c:axId val="27526835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75260160"/>
        <c:crosses val="autoZero"/>
        <c:crossBetween val="between"/>
      </c:valAx>
    </c:plotArea>
    <c:legend>
      <c:legendPos val="b"/>
      <c:overlay val="0"/>
    </c:legend>
    <c:plotVisOnly val="1"/>
    <c:dispBlanksAs val="gap"/>
    <c:showDLblsOverMax val="0"/>
  </c:chart>
  <c:spPr>
    <a:ln>
      <a:solidFill>
        <a:srgbClr val="00689D"/>
      </a:solidFill>
      <a:prstDash val="solid"/>
    </a:ln>
  </c:sp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Perceived independence of the justice system, 2016-2023 (Percentage)</a:t>
            </a:r>
            <a:endParaRPr sz="1200" b="0"/>
          </a:p>
          <a:p>
            <a:pPr>
              <a:defRPr sz="1400">
                <a:latin typeface="Calibri"/>
                <a:ea typeface="Calibri"/>
                <a:cs typeface="Calibri"/>
              </a:defRPr>
            </a:pPr>
            <a:r>
              <a:rPr sz="1200" b="0"/>
              <a:t>SDG ind 16_40: freq=Annual, lev_perc=Very bad</a:t>
            </a:r>
          </a:p>
        </c:rich>
      </c:tx>
      <c:overlay val="0"/>
    </c:title>
    <c:autoTitleDeleted val="0"/>
    <c:plotArea>
      <c:layout/>
      <c:barChart>
        <c:barDir val="col"/>
        <c:grouping val="clustered"/>
        <c:varyColors val="0"/>
        <c:ser>
          <c:idx val="0"/>
          <c:order val="0"/>
          <c:tx>
            <c:strRef>
              <c:f>'16_40'!$A$63</c:f>
              <c:strCache>
                <c:ptCount val="1"/>
                <c:pt idx="0">
                  <c:v>European Union - 27 countries (from 2020)</c:v>
                </c:pt>
              </c:strCache>
            </c:strRef>
          </c:tx>
          <c:spPr>
            <a:solidFill>
              <a:srgbClr val="00689D"/>
            </a:solidFill>
          </c:spPr>
          <c:invertIfNegative val="0"/>
          <c:cat>
            <c:numRef>
              <c:f>'16_40'!$B$62:$I$62</c:f>
              <c:numCache>
                <c:formatCode>General</c:formatCode>
                <c:ptCount val="8"/>
                <c:pt idx="0">
                  <c:v>2016</c:v>
                </c:pt>
                <c:pt idx="1">
                  <c:v>2017</c:v>
                </c:pt>
                <c:pt idx="2">
                  <c:v>2018</c:v>
                </c:pt>
                <c:pt idx="3">
                  <c:v>2019</c:v>
                </c:pt>
                <c:pt idx="4">
                  <c:v>2020</c:v>
                </c:pt>
                <c:pt idx="5">
                  <c:v>2021</c:v>
                </c:pt>
                <c:pt idx="6">
                  <c:v>2022</c:v>
                </c:pt>
                <c:pt idx="7">
                  <c:v>2023</c:v>
                </c:pt>
              </c:numCache>
            </c:numRef>
          </c:cat>
          <c:val>
            <c:numRef>
              <c:f>'16_40'!$B$63:$I$63</c:f>
              <c:numCache>
                <c:formatCode>General</c:formatCode>
                <c:ptCount val="8"/>
                <c:pt idx="0">
                  <c:v>12</c:v>
                </c:pt>
                <c:pt idx="1">
                  <c:v>11</c:v>
                </c:pt>
                <c:pt idx="2">
                  <c:v>11</c:v>
                </c:pt>
                <c:pt idx="3">
                  <c:v>11</c:v>
                </c:pt>
                <c:pt idx="4">
                  <c:v>11</c:v>
                </c:pt>
                <c:pt idx="5">
                  <c:v>12</c:v>
                </c:pt>
                <c:pt idx="6">
                  <c:v>12</c:v>
                </c:pt>
                <c:pt idx="7">
                  <c:v>12</c:v>
                </c:pt>
              </c:numCache>
            </c:numRef>
          </c:val>
        </c:ser>
        <c:ser>
          <c:idx val="1"/>
          <c:order val="1"/>
          <c:tx>
            <c:strRef>
              <c:f>'16_40'!$A$64</c:f>
              <c:strCache>
                <c:ptCount val="1"/>
                <c:pt idx="0">
                  <c:v>Denmark</c:v>
                </c:pt>
              </c:strCache>
            </c:strRef>
          </c:tx>
          <c:spPr>
            <a:solidFill>
              <a:srgbClr val="0088CC"/>
            </a:solidFill>
          </c:spPr>
          <c:invertIfNegative val="0"/>
          <c:cat>
            <c:numRef>
              <c:f>'16_40'!$B$62:$I$62</c:f>
              <c:numCache>
                <c:formatCode>General</c:formatCode>
                <c:ptCount val="8"/>
                <c:pt idx="0">
                  <c:v>2016</c:v>
                </c:pt>
                <c:pt idx="1">
                  <c:v>2017</c:v>
                </c:pt>
                <c:pt idx="2">
                  <c:v>2018</c:v>
                </c:pt>
                <c:pt idx="3">
                  <c:v>2019</c:v>
                </c:pt>
                <c:pt idx="4">
                  <c:v>2020</c:v>
                </c:pt>
                <c:pt idx="5">
                  <c:v>2021</c:v>
                </c:pt>
                <c:pt idx="6">
                  <c:v>2022</c:v>
                </c:pt>
                <c:pt idx="7">
                  <c:v>2023</c:v>
                </c:pt>
              </c:numCache>
            </c:numRef>
          </c:cat>
          <c:val>
            <c:numRef>
              <c:f>'16_40'!$B$64:$I$64</c:f>
              <c:numCache>
                <c:formatCode>General</c:formatCode>
                <c:ptCount val="8"/>
                <c:pt idx="0">
                  <c:v>1</c:v>
                </c:pt>
                <c:pt idx="1">
                  <c:v>2</c:v>
                </c:pt>
                <c:pt idx="2">
                  <c:v>2</c:v>
                </c:pt>
                <c:pt idx="3">
                  <c:v>1</c:v>
                </c:pt>
                <c:pt idx="4">
                  <c:v>2</c:v>
                </c:pt>
                <c:pt idx="5">
                  <c:v>3</c:v>
                </c:pt>
                <c:pt idx="6">
                  <c:v>2</c:v>
                </c:pt>
                <c:pt idx="7">
                  <c:v>2</c:v>
                </c:pt>
              </c:numCache>
            </c:numRef>
          </c:val>
        </c:ser>
        <c:ser>
          <c:idx val="2"/>
          <c:order val="2"/>
          <c:tx>
            <c:strRef>
              <c:f>'16_40'!$A$65</c:f>
              <c:strCache>
                <c:ptCount val="1"/>
                <c:pt idx="0">
                  <c:v>Croatia</c:v>
                </c:pt>
              </c:strCache>
            </c:strRef>
          </c:tx>
          <c:spPr>
            <a:solidFill>
              <a:srgbClr val="00A4F6"/>
            </a:solidFill>
          </c:spPr>
          <c:invertIfNegative val="0"/>
          <c:cat>
            <c:numRef>
              <c:f>'16_40'!$B$62:$I$62</c:f>
              <c:numCache>
                <c:formatCode>General</c:formatCode>
                <c:ptCount val="8"/>
                <c:pt idx="0">
                  <c:v>2016</c:v>
                </c:pt>
                <c:pt idx="1">
                  <c:v>2017</c:v>
                </c:pt>
                <c:pt idx="2">
                  <c:v>2018</c:v>
                </c:pt>
                <c:pt idx="3">
                  <c:v>2019</c:v>
                </c:pt>
                <c:pt idx="4">
                  <c:v>2020</c:v>
                </c:pt>
                <c:pt idx="5">
                  <c:v>2021</c:v>
                </c:pt>
                <c:pt idx="6">
                  <c:v>2022</c:v>
                </c:pt>
                <c:pt idx="7">
                  <c:v>2023</c:v>
                </c:pt>
              </c:numCache>
            </c:numRef>
          </c:cat>
          <c:val>
            <c:numRef>
              <c:f>'16_40'!$B$65:$I$65</c:f>
              <c:numCache>
                <c:formatCode>General</c:formatCode>
                <c:ptCount val="8"/>
                <c:pt idx="0">
                  <c:v>28</c:v>
                </c:pt>
                <c:pt idx="1">
                  <c:v>27</c:v>
                </c:pt>
                <c:pt idx="2">
                  <c:v>35</c:v>
                </c:pt>
                <c:pt idx="3">
                  <c:v>42</c:v>
                </c:pt>
                <c:pt idx="4">
                  <c:v>31</c:v>
                </c:pt>
                <c:pt idx="5">
                  <c:v>43</c:v>
                </c:pt>
                <c:pt idx="6">
                  <c:v>36</c:v>
                </c:pt>
                <c:pt idx="7">
                  <c:v>35</c:v>
                </c:pt>
              </c:numCache>
            </c:numRef>
          </c:val>
        </c:ser>
        <c:dLbls>
          <c:showLegendKey val="0"/>
          <c:showVal val="0"/>
          <c:showCatName val="0"/>
          <c:showSerName val="0"/>
          <c:showPercent val="0"/>
          <c:showBubbleSize val="0"/>
        </c:dLbls>
        <c:gapWidth val="150"/>
        <c:axId val="276731776"/>
        <c:axId val="276762624"/>
      </c:barChart>
      <c:catAx>
        <c:axId val="276731776"/>
        <c:scaling>
          <c:orientation val="minMax"/>
        </c:scaling>
        <c:delete val="0"/>
        <c:axPos val="b"/>
        <c:numFmt formatCode="General" sourceLinked="1"/>
        <c:majorTickMark val="out"/>
        <c:minorTickMark val="none"/>
        <c:tickLblPos val="nextTo"/>
        <c:crossAx val="276762624"/>
        <c:crosses val="autoZero"/>
        <c:auto val="1"/>
        <c:lblAlgn val="ctr"/>
        <c:lblOffset val="100"/>
        <c:noMultiLvlLbl val="0"/>
      </c:catAx>
      <c:valAx>
        <c:axId val="27676262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76731776"/>
        <c:crosses val="autoZero"/>
        <c:crossBetween val="between"/>
      </c:valAx>
    </c:plotArea>
    <c:legend>
      <c:legendPos val="b"/>
      <c:overlay val="0"/>
    </c:legend>
    <c:plotVisOnly val="1"/>
    <c:dispBlanksAs val="gap"/>
    <c:showDLblsOverMax val="0"/>
  </c:chart>
  <c:spPr>
    <a:ln>
      <a:solidFill>
        <a:srgbClr val="00689D"/>
      </a:solidFill>
      <a:prstDash val="solid"/>
    </a:ln>
  </c:sp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Perceived independence of the justice system, 2016-2023 (Percentage)</a:t>
            </a:r>
            <a:endParaRPr sz="1200" b="0"/>
          </a:p>
          <a:p>
            <a:pPr>
              <a:defRPr sz="1400">
                <a:latin typeface="Calibri"/>
                <a:ea typeface="Calibri"/>
                <a:cs typeface="Calibri"/>
              </a:defRPr>
            </a:pPr>
            <a:r>
              <a:rPr sz="1200" b="0"/>
              <a:t>SDG ind 16_40: freq=Annual, lev_perc=Fairly bad</a:t>
            </a:r>
          </a:p>
        </c:rich>
      </c:tx>
      <c:overlay val="0"/>
    </c:title>
    <c:autoTitleDeleted val="0"/>
    <c:plotArea>
      <c:layout/>
      <c:barChart>
        <c:barDir val="col"/>
        <c:grouping val="clustered"/>
        <c:varyColors val="0"/>
        <c:ser>
          <c:idx val="0"/>
          <c:order val="0"/>
          <c:tx>
            <c:strRef>
              <c:f>'16_40'!$A$73</c:f>
              <c:strCache>
                <c:ptCount val="1"/>
                <c:pt idx="0">
                  <c:v>European Union - 27 countries (from 2020)</c:v>
                </c:pt>
              </c:strCache>
            </c:strRef>
          </c:tx>
          <c:spPr>
            <a:solidFill>
              <a:srgbClr val="00689D"/>
            </a:solidFill>
          </c:spPr>
          <c:invertIfNegative val="0"/>
          <c:cat>
            <c:numRef>
              <c:f>'16_40'!$B$72:$I$72</c:f>
              <c:numCache>
                <c:formatCode>General</c:formatCode>
                <c:ptCount val="8"/>
                <c:pt idx="0">
                  <c:v>2016</c:v>
                </c:pt>
                <c:pt idx="1">
                  <c:v>2017</c:v>
                </c:pt>
                <c:pt idx="2">
                  <c:v>2018</c:v>
                </c:pt>
                <c:pt idx="3">
                  <c:v>2019</c:v>
                </c:pt>
                <c:pt idx="4">
                  <c:v>2020</c:v>
                </c:pt>
                <c:pt idx="5">
                  <c:v>2021</c:v>
                </c:pt>
                <c:pt idx="6">
                  <c:v>2022</c:v>
                </c:pt>
                <c:pt idx="7">
                  <c:v>2023</c:v>
                </c:pt>
              </c:numCache>
            </c:numRef>
          </c:cat>
          <c:val>
            <c:numRef>
              <c:f>'16_40'!$B$73:$I$73</c:f>
              <c:numCache>
                <c:formatCode>General</c:formatCode>
                <c:ptCount val="8"/>
                <c:pt idx="0">
                  <c:v>26</c:v>
                </c:pt>
                <c:pt idx="1">
                  <c:v>25</c:v>
                </c:pt>
                <c:pt idx="2">
                  <c:v>23</c:v>
                </c:pt>
                <c:pt idx="3">
                  <c:v>24</c:v>
                </c:pt>
                <c:pt idx="4">
                  <c:v>23</c:v>
                </c:pt>
                <c:pt idx="5">
                  <c:v>23</c:v>
                </c:pt>
                <c:pt idx="6">
                  <c:v>23</c:v>
                </c:pt>
                <c:pt idx="7">
                  <c:v>24</c:v>
                </c:pt>
              </c:numCache>
            </c:numRef>
          </c:val>
        </c:ser>
        <c:ser>
          <c:idx val="1"/>
          <c:order val="1"/>
          <c:tx>
            <c:strRef>
              <c:f>'16_40'!$A$74</c:f>
              <c:strCache>
                <c:ptCount val="1"/>
                <c:pt idx="0">
                  <c:v>Denmark</c:v>
                </c:pt>
              </c:strCache>
            </c:strRef>
          </c:tx>
          <c:spPr>
            <a:solidFill>
              <a:srgbClr val="0088CC"/>
            </a:solidFill>
          </c:spPr>
          <c:invertIfNegative val="0"/>
          <c:cat>
            <c:numRef>
              <c:f>'16_40'!$B$72:$I$72</c:f>
              <c:numCache>
                <c:formatCode>General</c:formatCode>
                <c:ptCount val="8"/>
                <c:pt idx="0">
                  <c:v>2016</c:v>
                </c:pt>
                <c:pt idx="1">
                  <c:v>2017</c:v>
                </c:pt>
                <c:pt idx="2">
                  <c:v>2018</c:v>
                </c:pt>
                <c:pt idx="3">
                  <c:v>2019</c:v>
                </c:pt>
                <c:pt idx="4">
                  <c:v>2020</c:v>
                </c:pt>
                <c:pt idx="5">
                  <c:v>2021</c:v>
                </c:pt>
                <c:pt idx="6">
                  <c:v>2022</c:v>
                </c:pt>
                <c:pt idx="7">
                  <c:v>2023</c:v>
                </c:pt>
              </c:numCache>
            </c:numRef>
          </c:cat>
          <c:val>
            <c:numRef>
              <c:f>'16_40'!$B$74:$I$74</c:f>
              <c:numCache>
                <c:formatCode>General</c:formatCode>
                <c:ptCount val="8"/>
                <c:pt idx="0">
                  <c:v>6</c:v>
                </c:pt>
                <c:pt idx="1">
                  <c:v>5</c:v>
                </c:pt>
                <c:pt idx="2">
                  <c:v>7</c:v>
                </c:pt>
                <c:pt idx="3">
                  <c:v>5</c:v>
                </c:pt>
                <c:pt idx="4">
                  <c:v>6</c:v>
                </c:pt>
                <c:pt idx="5">
                  <c:v>8</c:v>
                </c:pt>
                <c:pt idx="6">
                  <c:v>6</c:v>
                </c:pt>
                <c:pt idx="7">
                  <c:v>7</c:v>
                </c:pt>
              </c:numCache>
            </c:numRef>
          </c:val>
        </c:ser>
        <c:ser>
          <c:idx val="2"/>
          <c:order val="2"/>
          <c:tx>
            <c:strRef>
              <c:f>'16_40'!$A$75</c:f>
              <c:strCache>
                <c:ptCount val="1"/>
                <c:pt idx="0">
                  <c:v>Croatia</c:v>
                </c:pt>
              </c:strCache>
            </c:strRef>
          </c:tx>
          <c:spPr>
            <a:solidFill>
              <a:srgbClr val="00A4F6"/>
            </a:solidFill>
          </c:spPr>
          <c:invertIfNegative val="0"/>
          <c:cat>
            <c:numRef>
              <c:f>'16_40'!$B$72:$I$72</c:f>
              <c:numCache>
                <c:formatCode>General</c:formatCode>
                <c:ptCount val="8"/>
                <c:pt idx="0">
                  <c:v>2016</c:v>
                </c:pt>
                <c:pt idx="1">
                  <c:v>2017</c:v>
                </c:pt>
                <c:pt idx="2">
                  <c:v>2018</c:v>
                </c:pt>
                <c:pt idx="3">
                  <c:v>2019</c:v>
                </c:pt>
                <c:pt idx="4">
                  <c:v>2020</c:v>
                </c:pt>
                <c:pt idx="5">
                  <c:v>2021</c:v>
                </c:pt>
                <c:pt idx="6">
                  <c:v>2022</c:v>
                </c:pt>
                <c:pt idx="7">
                  <c:v>2023</c:v>
                </c:pt>
              </c:numCache>
            </c:numRef>
          </c:cat>
          <c:val>
            <c:numRef>
              <c:f>'16_40'!$B$75:$I$75</c:f>
              <c:numCache>
                <c:formatCode>General</c:formatCode>
                <c:ptCount val="8"/>
                <c:pt idx="0">
                  <c:v>38</c:v>
                </c:pt>
                <c:pt idx="1">
                  <c:v>35</c:v>
                </c:pt>
                <c:pt idx="2">
                  <c:v>34</c:v>
                </c:pt>
                <c:pt idx="3">
                  <c:v>34</c:v>
                </c:pt>
                <c:pt idx="4">
                  <c:v>37</c:v>
                </c:pt>
                <c:pt idx="5">
                  <c:v>35</c:v>
                </c:pt>
                <c:pt idx="6">
                  <c:v>38</c:v>
                </c:pt>
                <c:pt idx="7">
                  <c:v>38</c:v>
                </c:pt>
              </c:numCache>
            </c:numRef>
          </c:val>
        </c:ser>
        <c:dLbls>
          <c:showLegendKey val="0"/>
          <c:showVal val="0"/>
          <c:showCatName val="0"/>
          <c:showSerName val="0"/>
          <c:showPercent val="0"/>
          <c:showBubbleSize val="0"/>
        </c:dLbls>
        <c:gapWidth val="150"/>
        <c:axId val="275467264"/>
        <c:axId val="275477248"/>
      </c:barChart>
      <c:catAx>
        <c:axId val="275467264"/>
        <c:scaling>
          <c:orientation val="minMax"/>
        </c:scaling>
        <c:delete val="0"/>
        <c:axPos val="b"/>
        <c:numFmt formatCode="General" sourceLinked="1"/>
        <c:majorTickMark val="out"/>
        <c:minorTickMark val="none"/>
        <c:tickLblPos val="nextTo"/>
        <c:crossAx val="275477248"/>
        <c:crosses val="autoZero"/>
        <c:auto val="1"/>
        <c:lblAlgn val="ctr"/>
        <c:lblOffset val="100"/>
        <c:noMultiLvlLbl val="0"/>
      </c:catAx>
      <c:valAx>
        <c:axId val="27547724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75467264"/>
        <c:crosses val="autoZero"/>
        <c:crossBetween val="between"/>
      </c:valAx>
    </c:plotArea>
    <c:legend>
      <c:legendPos val="b"/>
      <c:overlay val="0"/>
    </c:legend>
    <c:plotVisOnly val="1"/>
    <c:dispBlanksAs val="gap"/>
    <c:showDLblsOverMax val="0"/>
  </c:chart>
  <c:spPr>
    <a:ln>
      <a:solidFill>
        <a:srgbClr val="00689D"/>
      </a:solidFill>
      <a:prstDash val="solid"/>
    </a:ln>
  </c:sp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Perceived independence of the justice system, 2016-2023 (Percentage)</a:t>
            </a:r>
            <a:endParaRPr sz="1200" b="0"/>
          </a:p>
          <a:p>
            <a:pPr>
              <a:defRPr sz="1400">
                <a:latin typeface="Calibri"/>
                <a:ea typeface="Calibri"/>
                <a:cs typeface="Calibri"/>
              </a:defRPr>
            </a:pPr>
            <a:r>
              <a:rPr sz="1200" b="0"/>
              <a:t>SDG ind 16_40: freq=Annual, lev_perc=Unknown</a:t>
            </a:r>
          </a:p>
        </c:rich>
      </c:tx>
      <c:overlay val="0"/>
    </c:title>
    <c:autoTitleDeleted val="0"/>
    <c:plotArea>
      <c:layout/>
      <c:barChart>
        <c:barDir val="col"/>
        <c:grouping val="clustered"/>
        <c:varyColors val="0"/>
        <c:ser>
          <c:idx val="0"/>
          <c:order val="0"/>
          <c:tx>
            <c:strRef>
              <c:f>'16_40'!$A$83</c:f>
              <c:strCache>
                <c:ptCount val="1"/>
                <c:pt idx="0">
                  <c:v>European Union - 27 countries (from 2020)</c:v>
                </c:pt>
              </c:strCache>
            </c:strRef>
          </c:tx>
          <c:spPr>
            <a:solidFill>
              <a:srgbClr val="00689D"/>
            </a:solidFill>
          </c:spPr>
          <c:invertIfNegative val="0"/>
          <c:cat>
            <c:numRef>
              <c:f>'16_40'!$B$82:$I$82</c:f>
              <c:numCache>
                <c:formatCode>General</c:formatCode>
                <c:ptCount val="8"/>
                <c:pt idx="0">
                  <c:v>2016</c:v>
                </c:pt>
                <c:pt idx="1">
                  <c:v>2017</c:v>
                </c:pt>
                <c:pt idx="2">
                  <c:v>2018</c:v>
                </c:pt>
                <c:pt idx="3">
                  <c:v>2019</c:v>
                </c:pt>
                <c:pt idx="4">
                  <c:v>2020</c:v>
                </c:pt>
                <c:pt idx="5">
                  <c:v>2021</c:v>
                </c:pt>
                <c:pt idx="6">
                  <c:v>2022</c:v>
                </c:pt>
                <c:pt idx="7">
                  <c:v>2023</c:v>
                </c:pt>
              </c:numCache>
            </c:numRef>
          </c:cat>
          <c:val>
            <c:numRef>
              <c:f>'16_40'!$B$83:$I$83</c:f>
              <c:numCache>
                <c:formatCode>General</c:formatCode>
                <c:ptCount val="8"/>
                <c:pt idx="0">
                  <c:v>12</c:v>
                </c:pt>
                <c:pt idx="1">
                  <c:v>11</c:v>
                </c:pt>
                <c:pt idx="2">
                  <c:v>12</c:v>
                </c:pt>
                <c:pt idx="3">
                  <c:v>11</c:v>
                </c:pt>
                <c:pt idx="4">
                  <c:v>12</c:v>
                </c:pt>
                <c:pt idx="5">
                  <c:v>11</c:v>
                </c:pt>
                <c:pt idx="6">
                  <c:v>12</c:v>
                </c:pt>
                <c:pt idx="7">
                  <c:v>11</c:v>
                </c:pt>
              </c:numCache>
            </c:numRef>
          </c:val>
        </c:ser>
        <c:ser>
          <c:idx val="1"/>
          <c:order val="1"/>
          <c:tx>
            <c:strRef>
              <c:f>'16_40'!$A$84</c:f>
              <c:strCache>
                <c:ptCount val="1"/>
                <c:pt idx="0">
                  <c:v>Denmark</c:v>
                </c:pt>
              </c:strCache>
            </c:strRef>
          </c:tx>
          <c:spPr>
            <a:solidFill>
              <a:srgbClr val="0088CC"/>
            </a:solidFill>
          </c:spPr>
          <c:invertIfNegative val="0"/>
          <c:cat>
            <c:numRef>
              <c:f>'16_40'!$B$82:$I$82</c:f>
              <c:numCache>
                <c:formatCode>General</c:formatCode>
                <c:ptCount val="8"/>
                <c:pt idx="0">
                  <c:v>2016</c:v>
                </c:pt>
                <c:pt idx="1">
                  <c:v>2017</c:v>
                </c:pt>
                <c:pt idx="2">
                  <c:v>2018</c:v>
                </c:pt>
                <c:pt idx="3">
                  <c:v>2019</c:v>
                </c:pt>
                <c:pt idx="4">
                  <c:v>2020</c:v>
                </c:pt>
                <c:pt idx="5">
                  <c:v>2021</c:v>
                </c:pt>
                <c:pt idx="6">
                  <c:v>2022</c:v>
                </c:pt>
                <c:pt idx="7">
                  <c:v>2023</c:v>
                </c:pt>
              </c:numCache>
            </c:numRef>
          </c:cat>
          <c:val>
            <c:numRef>
              <c:f>'16_40'!$B$84:$I$84</c:f>
              <c:numCache>
                <c:formatCode>General</c:formatCode>
                <c:ptCount val="8"/>
                <c:pt idx="0">
                  <c:v>5</c:v>
                </c:pt>
                <c:pt idx="1">
                  <c:v>7</c:v>
                </c:pt>
                <c:pt idx="2">
                  <c:v>4</c:v>
                </c:pt>
                <c:pt idx="3">
                  <c:v>7</c:v>
                </c:pt>
                <c:pt idx="4">
                  <c:v>6</c:v>
                </c:pt>
                <c:pt idx="5">
                  <c:v>15</c:v>
                </c:pt>
                <c:pt idx="6">
                  <c:v>8</c:v>
                </c:pt>
                <c:pt idx="7">
                  <c:v>5</c:v>
                </c:pt>
              </c:numCache>
            </c:numRef>
          </c:val>
        </c:ser>
        <c:ser>
          <c:idx val="2"/>
          <c:order val="2"/>
          <c:tx>
            <c:strRef>
              <c:f>'16_40'!$A$85</c:f>
              <c:strCache>
                <c:ptCount val="1"/>
                <c:pt idx="0">
                  <c:v>Croatia</c:v>
                </c:pt>
              </c:strCache>
            </c:strRef>
          </c:tx>
          <c:spPr>
            <a:solidFill>
              <a:srgbClr val="00A4F6"/>
            </a:solidFill>
          </c:spPr>
          <c:invertIfNegative val="0"/>
          <c:cat>
            <c:numRef>
              <c:f>'16_40'!$B$82:$I$82</c:f>
              <c:numCache>
                <c:formatCode>General</c:formatCode>
                <c:ptCount val="8"/>
                <c:pt idx="0">
                  <c:v>2016</c:v>
                </c:pt>
                <c:pt idx="1">
                  <c:v>2017</c:v>
                </c:pt>
                <c:pt idx="2">
                  <c:v>2018</c:v>
                </c:pt>
                <c:pt idx="3">
                  <c:v>2019</c:v>
                </c:pt>
                <c:pt idx="4">
                  <c:v>2020</c:v>
                </c:pt>
                <c:pt idx="5">
                  <c:v>2021</c:v>
                </c:pt>
                <c:pt idx="6">
                  <c:v>2022</c:v>
                </c:pt>
                <c:pt idx="7">
                  <c:v>2023</c:v>
                </c:pt>
              </c:numCache>
            </c:numRef>
          </c:cat>
          <c:val>
            <c:numRef>
              <c:f>'16_40'!$B$85:$I$85</c:f>
              <c:numCache>
                <c:formatCode>General</c:formatCode>
                <c:ptCount val="8"/>
                <c:pt idx="0">
                  <c:v>6</c:v>
                </c:pt>
                <c:pt idx="1">
                  <c:v>6</c:v>
                </c:pt>
                <c:pt idx="2">
                  <c:v>8</c:v>
                </c:pt>
                <c:pt idx="3">
                  <c:v>6</c:v>
                </c:pt>
                <c:pt idx="4">
                  <c:v>8</c:v>
                </c:pt>
                <c:pt idx="5">
                  <c:v>4</c:v>
                </c:pt>
                <c:pt idx="6">
                  <c:v>5</c:v>
                </c:pt>
                <c:pt idx="7">
                  <c:v>5</c:v>
                </c:pt>
              </c:numCache>
            </c:numRef>
          </c:val>
        </c:ser>
        <c:dLbls>
          <c:showLegendKey val="0"/>
          <c:showVal val="0"/>
          <c:showCatName val="0"/>
          <c:showSerName val="0"/>
          <c:showPercent val="0"/>
          <c:showBubbleSize val="0"/>
        </c:dLbls>
        <c:gapWidth val="150"/>
        <c:axId val="276221952"/>
        <c:axId val="276223488"/>
      </c:barChart>
      <c:catAx>
        <c:axId val="276221952"/>
        <c:scaling>
          <c:orientation val="minMax"/>
        </c:scaling>
        <c:delete val="0"/>
        <c:axPos val="b"/>
        <c:numFmt formatCode="General" sourceLinked="1"/>
        <c:majorTickMark val="out"/>
        <c:minorTickMark val="none"/>
        <c:tickLblPos val="nextTo"/>
        <c:crossAx val="276223488"/>
        <c:crosses val="autoZero"/>
        <c:auto val="1"/>
        <c:lblAlgn val="ctr"/>
        <c:lblOffset val="100"/>
        <c:noMultiLvlLbl val="0"/>
      </c:catAx>
      <c:valAx>
        <c:axId val="27622348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76221952"/>
        <c:crosses val="autoZero"/>
        <c:crossBetween val="between"/>
      </c:valAx>
    </c:plotArea>
    <c:legend>
      <c:legendPos val="b"/>
      <c:overlay val="0"/>
    </c:legend>
    <c:plotVisOnly val="1"/>
    <c:dispBlanksAs val="gap"/>
    <c:showDLblsOverMax val="0"/>
  </c:chart>
  <c:spPr>
    <a:ln>
      <a:solidFill>
        <a:srgbClr val="00689D"/>
      </a:solidFill>
      <a:prstDash val="solid"/>
    </a:ln>
  </c:sp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Corruption Perceptions Index, 2012-2023 (Number)</a:t>
            </a:r>
            <a:endParaRPr lang="en-US" sz="1200" b="0"/>
          </a:p>
          <a:p>
            <a:pPr>
              <a:defRPr sz="1400">
                <a:latin typeface="Calibri"/>
                <a:ea typeface="Calibri"/>
                <a:cs typeface="Calibri"/>
              </a:defRPr>
            </a:pPr>
            <a:r>
              <a:rPr lang="en-US" sz="1200" b="0"/>
              <a:t>SDG ind 16_50: freq=Annual</a:t>
            </a:r>
          </a:p>
        </c:rich>
      </c:tx>
      <c:layout/>
      <c:overlay val="0"/>
    </c:title>
    <c:autoTitleDeleted val="0"/>
    <c:plotArea>
      <c:layout/>
      <c:barChart>
        <c:barDir val="col"/>
        <c:grouping val="clustered"/>
        <c:varyColors val="0"/>
        <c:ser>
          <c:idx val="0"/>
          <c:order val="0"/>
          <c:tx>
            <c:strRef>
              <c:f>'16_50'!$A$23</c:f>
              <c:strCache>
                <c:ptCount val="1"/>
                <c:pt idx="0">
                  <c:v>European Union - 27 countries (from 2020)</c:v>
                </c:pt>
              </c:strCache>
            </c:strRef>
          </c:tx>
          <c:spPr>
            <a:solidFill>
              <a:srgbClr val="00689D"/>
            </a:solidFill>
          </c:spPr>
          <c:invertIfNegative val="0"/>
          <c:cat>
            <c:numRef>
              <c:f>'16_50'!$B$22:$M$22</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'16_50'!$B$23:$M$23</c:f>
              <c:numCache>
                <c:formatCode>General</c:formatCode>
                <c:ptCount val="12"/>
                <c:pt idx="0">
                  <c:v>63</c:v>
                </c:pt>
                <c:pt idx="1">
                  <c:v>63</c:v>
                </c:pt>
                <c:pt idx="2">
                  <c:v>64</c:v>
                </c:pt>
                <c:pt idx="3">
                  <c:v>65</c:v>
                </c:pt>
                <c:pt idx="4">
                  <c:v>64</c:v>
                </c:pt>
                <c:pt idx="5">
                  <c:v>64</c:v>
                </c:pt>
                <c:pt idx="6">
                  <c:v>64</c:v>
                </c:pt>
                <c:pt idx="7">
                  <c:v>64</c:v>
                </c:pt>
                <c:pt idx="8">
                  <c:v>64</c:v>
                </c:pt>
                <c:pt idx="9">
                  <c:v>64</c:v>
                </c:pt>
                <c:pt idx="10">
                  <c:v>64</c:v>
                </c:pt>
                <c:pt idx="11">
                  <c:v>64</c:v>
                </c:pt>
              </c:numCache>
            </c:numRef>
          </c:val>
        </c:ser>
        <c:ser>
          <c:idx val="1"/>
          <c:order val="1"/>
          <c:tx>
            <c:strRef>
              <c:f>'16_50'!$A$24</c:f>
              <c:strCache>
                <c:ptCount val="1"/>
                <c:pt idx="0">
                  <c:v>Denmark</c:v>
                </c:pt>
              </c:strCache>
            </c:strRef>
          </c:tx>
          <c:spPr>
            <a:solidFill>
              <a:srgbClr val="0088CC"/>
            </a:solidFill>
          </c:spPr>
          <c:invertIfNegative val="0"/>
          <c:cat>
            <c:numRef>
              <c:f>'16_50'!$B$22:$M$22</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'16_50'!$B$24:$M$24</c:f>
              <c:numCache>
                <c:formatCode>General</c:formatCode>
                <c:ptCount val="12"/>
                <c:pt idx="0">
                  <c:v>90</c:v>
                </c:pt>
                <c:pt idx="1">
                  <c:v>91</c:v>
                </c:pt>
                <c:pt idx="2">
                  <c:v>92</c:v>
                </c:pt>
                <c:pt idx="3">
                  <c:v>91</c:v>
                </c:pt>
                <c:pt idx="4">
                  <c:v>90</c:v>
                </c:pt>
                <c:pt idx="5">
                  <c:v>88</c:v>
                </c:pt>
                <c:pt idx="6">
                  <c:v>88</c:v>
                </c:pt>
                <c:pt idx="7">
                  <c:v>87</c:v>
                </c:pt>
                <c:pt idx="8">
                  <c:v>88</c:v>
                </c:pt>
                <c:pt idx="9">
                  <c:v>88</c:v>
                </c:pt>
                <c:pt idx="10">
                  <c:v>90</c:v>
                </c:pt>
                <c:pt idx="11">
                  <c:v>90</c:v>
                </c:pt>
              </c:numCache>
            </c:numRef>
          </c:val>
        </c:ser>
        <c:ser>
          <c:idx val="2"/>
          <c:order val="2"/>
          <c:tx>
            <c:strRef>
              <c:f>'16_50'!$A$25</c:f>
              <c:strCache>
                <c:ptCount val="1"/>
                <c:pt idx="0">
                  <c:v>Croatia</c:v>
                </c:pt>
              </c:strCache>
            </c:strRef>
          </c:tx>
          <c:spPr>
            <a:solidFill>
              <a:srgbClr val="00A4F6"/>
            </a:solidFill>
          </c:spPr>
          <c:invertIfNegative val="0"/>
          <c:cat>
            <c:numRef>
              <c:f>'16_50'!$B$22:$M$22</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'16_50'!$B$25:$M$25</c:f>
              <c:numCache>
                <c:formatCode>General</c:formatCode>
                <c:ptCount val="12"/>
                <c:pt idx="0">
                  <c:v>46</c:v>
                </c:pt>
                <c:pt idx="1">
                  <c:v>48</c:v>
                </c:pt>
                <c:pt idx="2">
                  <c:v>48</c:v>
                </c:pt>
                <c:pt idx="3">
                  <c:v>51</c:v>
                </c:pt>
                <c:pt idx="4">
                  <c:v>49</c:v>
                </c:pt>
                <c:pt idx="5">
                  <c:v>49</c:v>
                </c:pt>
                <c:pt idx="6">
                  <c:v>48</c:v>
                </c:pt>
                <c:pt idx="7">
                  <c:v>47</c:v>
                </c:pt>
                <c:pt idx="8">
                  <c:v>47</c:v>
                </c:pt>
                <c:pt idx="9">
                  <c:v>47</c:v>
                </c:pt>
                <c:pt idx="10">
                  <c:v>50</c:v>
                </c:pt>
                <c:pt idx="11">
                  <c:v>50</c:v>
                </c:pt>
              </c:numCache>
            </c:numRef>
          </c:val>
        </c:ser>
        <c:ser>
          <c:idx val="3"/>
          <c:order val="3"/>
          <c:tx>
            <c:strRef>
              <c:f>'16_50'!$A$26</c:f>
              <c:strCache>
                <c:ptCount val="1"/>
                <c:pt idx="0">
                  <c:v>Serbia</c:v>
                </c:pt>
              </c:strCache>
            </c:strRef>
          </c:tx>
          <c:spPr>
            <a:solidFill>
              <a:srgbClr val="43C0FF"/>
            </a:solidFill>
          </c:spPr>
          <c:invertIfNegative val="0"/>
          <c:cat>
            <c:numRef>
              <c:f>'16_50'!$B$22:$M$22</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'16_50'!$B$26:$M$26</c:f>
              <c:numCache>
                <c:formatCode>General</c:formatCode>
                <c:ptCount val="12"/>
                <c:pt idx="0">
                  <c:v>39</c:v>
                </c:pt>
                <c:pt idx="1">
                  <c:v>42</c:v>
                </c:pt>
                <c:pt idx="2">
                  <c:v>41</c:v>
                </c:pt>
                <c:pt idx="3">
                  <c:v>40</c:v>
                </c:pt>
                <c:pt idx="4">
                  <c:v>42</c:v>
                </c:pt>
                <c:pt idx="5">
                  <c:v>41</c:v>
                </c:pt>
                <c:pt idx="6">
                  <c:v>39</c:v>
                </c:pt>
                <c:pt idx="7">
                  <c:v>39</c:v>
                </c:pt>
                <c:pt idx="8">
                  <c:v>38</c:v>
                </c:pt>
                <c:pt idx="9">
                  <c:v>38</c:v>
                </c:pt>
                <c:pt idx="10">
                  <c:v>36</c:v>
                </c:pt>
                <c:pt idx="11">
                  <c:v>36</c:v>
                </c:pt>
              </c:numCache>
            </c:numRef>
          </c:val>
        </c:ser>
        <c:dLbls>
          <c:showLegendKey val="0"/>
          <c:showVal val="0"/>
          <c:showCatName val="0"/>
          <c:showSerName val="0"/>
          <c:showPercent val="0"/>
          <c:showBubbleSize val="0"/>
        </c:dLbls>
        <c:gapWidth val="150"/>
        <c:axId val="277810176"/>
        <c:axId val="277811968"/>
      </c:barChart>
      <c:catAx>
        <c:axId val="277810176"/>
        <c:scaling>
          <c:orientation val="minMax"/>
        </c:scaling>
        <c:delete val="0"/>
        <c:axPos val="b"/>
        <c:numFmt formatCode="General" sourceLinked="1"/>
        <c:majorTickMark val="out"/>
        <c:minorTickMark val="none"/>
        <c:tickLblPos val="nextTo"/>
        <c:crossAx val="277811968"/>
        <c:crosses val="autoZero"/>
        <c:auto val="1"/>
        <c:lblAlgn val="ctr"/>
        <c:lblOffset val="100"/>
        <c:noMultiLvlLbl val="0"/>
      </c:catAx>
      <c:valAx>
        <c:axId val="27781196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77810176"/>
        <c:crosses val="autoZero"/>
        <c:crossBetween val="between"/>
      </c:valAx>
    </c:plotArea>
    <c:legend>
      <c:legendPos val="b"/>
      <c:layout/>
      <c:overlay val="0"/>
    </c:legend>
    <c:plotVisOnly val="1"/>
    <c:dispBlanksAs val="gap"/>
    <c:showDLblsOverMax val="0"/>
  </c:chart>
  <c:spPr>
    <a:ln>
      <a:solidFill>
        <a:srgbClr val="00689D"/>
      </a:solidFill>
      <a:prstDash val="solid"/>
    </a:ln>
  </c:sp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Victims of trafficking in human beings by sex, 2010-2022 (Per hundred thousand inhabitants)</a:t>
            </a:r>
            <a:endParaRPr lang="en-US" sz="1200" b="0"/>
          </a:p>
          <a:p>
            <a:pPr>
              <a:defRPr sz="1400">
                <a:latin typeface="Calibri"/>
                <a:ea typeface="Calibri"/>
                <a:cs typeface="Calibri"/>
              </a:defRPr>
            </a:pPr>
            <a:r>
              <a:rPr lang="en-US" sz="1200" b="0"/>
              <a:t>SDG ind 16_70: freq=Annual, sex = Total, leg_stat=Victim</a:t>
            </a:r>
          </a:p>
        </c:rich>
      </c:tx>
      <c:layout/>
      <c:overlay val="0"/>
    </c:title>
    <c:autoTitleDeleted val="0"/>
    <c:plotArea>
      <c:layout/>
      <c:barChart>
        <c:barDir val="col"/>
        <c:grouping val="clustered"/>
        <c:varyColors val="0"/>
        <c:ser>
          <c:idx val="0"/>
          <c:order val="0"/>
          <c:tx>
            <c:strRef>
              <c:f>'16_70'!$A$23</c:f>
              <c:strCache>
                <c:ptCount val="1"/>
                <c:pt idx="0">
                  <c:v>European Union - 27 countries (from 2020)</c:v>
                </c:pt>
              </c:strCache>
            </c:strRef>
          </c:tx>
          <c:spPr>
            <a:solidFill>
              <a:srgbClr val="00689D"/>
            </a:solidFill>
          </c:spPr>
          <c:invertIfNegative val="0"/>
          <c:cat>
            <c:numRef>
              <c:f>'16_70'!$B$22:$N$22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'16_70'!$B$23:$N$23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'16_70'!$A$24</c:f>
              <c:strCache>
                <c:ptCount val="1"/>
                <c:pt idx="0">
                  <c:v>Denmark</c:v>
                </c:pt>
              </c:strCache>
            </c:strRef>
          </c:tx>
          <c:spPr>
            <a:solidFill>
              <a:srgbClr val="0088CC"/>
            </a:solidFill>
          </c:spPr>
          <c:invertIfNegative val="0"/>
          <c:cat>
            <c:numRef>
              <c:f>'16_70'!$B$22:$N$22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'16_70'!$B$24:$N$24</c:f>
              <c:numCache>
                <c:formatCode>General</c:formatCode>
                <c:ptCount val="13"/>
                <c:pt idx="0">
                  <c:v>0.96</c:v>
                </c:pt>
                <c:pt idx="1">
                  <c:v>1.08</c:v>
                </c:pt>
                <c:pt idx="2">
                  <c:v>1.18</c:v>
                </c:pt>
                <c:pt idx="3">
                  <c:v>1.36</c:v>
                </c:pt>
                <c:pt idx="4">
                  <c:v>1.26</c:v>
                </c:pt>
                <c:pt idx="5">
                  <c:v>1.64</c:v>
                </c:pt>
                <c:pt idx="6">
                  <c:v>2.12</c:v>
                </c:pt>
                <c:pt idx="7">
                  <c:v>1.71</c:v>
                </c:pt>
                <c:pt idx="8">
                  <c:v>1.68</c:v>
                </c:pt>
                <c:pt idx="9">
                  <c:v>1.1000000000000001</c:v>
                </c:pt>
                <c:pt idx="10">
                  <c:v>1.32</c:v>
                </c:pt>
                <c:pt idx="11">
                  <c:v>1.37</c:v>
                </c:pt>
                <c:pt idx="12">
                  <c:v>1.24</c:v>
                </c:pt>
              </c:numCache>
            </c:numRef>
          </c:val>
        </c:ser>
        <c:ser>
          <c:idx val="2"/>
          <c:order val="2"/>
          <c:tx>
            <c:strRef>
              <c:f>'16_70'!$A$25</c:f>
              <c:strCache>
                <c:ptCount val="1"/>
                <c:pt idx="0">
                  <c:v>Croatia</c:v>
                </c:pt>
              </c:strCache>
            </c:strRef>
          </c:tx>
          <c:spPr>
            <a:solidFill>
              <a:srgbClr val="00A4F6"/>
            </a:solidFill>
          </c:spPr>
          <c:invertIfNegative val="0"/>
          <c:cat>
            <c:numRef>
              <c:f>'16_70'!$B$22:$N$22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'16_70'!$B$25:$N$25</c:f>
              <c:numCache>
                <c:formatCode>General</c:formatCode>
                <c:ptCount val="13"/>
                <c:pt idx="0">
                  <c:v>0.16</c:v>
                </c:pt>
                <c:pt idx="1">
                  <c:v>0.33</c:v>
                </c:pt>
                <c:pt idx="2">
                  <c:v>0.26</c:v>
                </c:pt>
                <c:pt idx="3">
                  <c:v>0.73</c:v>
                </c:pt>
                <c:pt idx="4">
                  <c:v>0.87</c:v>
                </c:pt>
                <c:pt idx="5">
                  <c:v>0.9</c:v>
                </c:pt>
                <c:pt idx="6">
                  <c:v>0.72</c:v>
                </c:pt>
                <c:pt idx="7">
                  <c:v>0.7</c:v>
                </c:pt>
                <c:pt idx="8">
                  <c:v>1.85</c:v>
                </c:pt>
                <c:pt idx="9">
                  <c:v>0.66</c:v>
                </c:pt>
                <c:pt idx="10">
                  <c:v>0.37</c:v>
                </c:pt>
                <c:pt idx="11">
                  <c:v>0.47</c:v>
                </c:pt>
                <c:pt idx="12">
                  <c:v>0.75</c:v>
                </c:pt>
              </c:numCache>
            </c:numRef>
          </c:val>
        </c:ser>
        <c:dLbls>
          <c:showLegendKey val="0"/>
          <c:showVal val="0"/>
          <c:showCatName val="0"/>
          <c:showSerName val="0"/>
          <c:showPercent val="0"/>
          <c:showBubbleSize val="0"/>
        </c:dLbls>
        <c:gapWidth val="150"/>
        <c:axId val="278895616"/>
        <c:axId val="278897408"/>
      </c:barChart>
      <c:catAx>
        <c:axId val="278895616"/>
        <c:scaling>
          <c:orientation val="minMax"/>
        </c:scaling>
        <c:delete val="0"/>
        <c:axPos val="b"/>
        <c:numFmt formatCode="General" sourceLinked="1"/>
        <c:majorTickMark val="out"/>
        <c:minorTickMark val="none"/>
        <c:tickLblPos val="nextTo"/>
        <c:crossAx val="278897408"/>
        <c:crosses val="autoZero"/>
        <c:auto val="1"/>
        <c:lblAlgn val="ctr"/>
        <c:lblOffset val="100"/>
        <c:noMultiLvlLbl val="0"/>
      </c:catAx>
      <c:valAx>
        <c:axId val="27889740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78895616"/>
        <c:crosses val="autoZero"/>
        <c:crossBetween val="between"/>
      </c:valAx>
    </c:plotArea>
    <c:legend>
      <c:legendPos val="b"/>
      <c:layout/>
      <c:overlay val="0"/>
    </c:legend>
    <c:plotVisOnly val="1"/>
    <c:dispBlanksAs val="gap"/>
    <c:showDLblsOverMax val="0"/>
  </c:chart>
  <c:spPr>
    <a:ln>
      <a:solidFill>
        <a:srgbClr val="00689D"/>
      </a:solidFill>
      <a:prstDash val="solid"/>
    </a:ln>
  </c:sp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Victims of trafficking in human beings by sex, 2010-2022 (Per hundred thousand inhabitants)</a:t>
            </a:r>
            <a:endParaRPr lang="en-US" sz="1200" b="0"/>
          </a:p>
          <a:p>
            <a:pPr>
              <a:defRPr sz="1400">
                <a:latin typeface="Calibri"/>
                <a:ea typeface="Calibri"/>
                <a:cs typeface="Calibri"/>
              </a:defRPr>
            </a:pPr>
            <a:r>
              <a:rPr lang="en-US" sz="1200" b="0"/>
              <a:t>SDG ind 16_70: freq=Annual, sex = Males, leg_stat=Victim</a:t>
            </a:r>
          </a:p>
        </c:rich>
      </c:tx>
      <c:layout/>
      <c:overlay val="0"/>
    </c:title>
    <c:autoTitleDeleted val="0"/>
    <c:plotArea>
      <c:layout/>
      <c:barChart>
        <c:barDir val="col"/>
        <c:grouping val="clustered"/>
        <c:varyColors val="0"/>
        <c:ser>
          <c:idx val="0"/>
          <c:order val="0"/>
          <c:tx>
            <c:strRef>
              <c:f>'16_70'!$A$33</c:f>
              <c:strCache>
                <c:ptCount val="1"/>
                <c:pt idx="0">
                  <c:v>European Union - 27 countries (from 2020)</c:v>
                </c:pt>
              </c:strCache>
            </c:strRef>
          </c:tx>
          <c:spPr>
            <a:solidFill>
              <a:srgbClr val="00689D"/>
            </a:solidFill>
          </c:spPr>
          <c:invertIfNegative val="0"/>
          <c:cat>
            <c:numRef>
              <c:f>'16_70'!$B$32:$N$32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'16_70'!$B$33:$N$33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'16_70'!$A$34</c:f>
              <c:strCache>
                <c:ptCount val="1"/>
                <c:pt idx="0">
                  <c:v>Denmark</c:v>
                </c:pt>
              </c:strCache>
            </c:strRef>
          </c:tx>
          <c:spPr>
            <a:solidFill>
              <a:srgbClr val="0088CC"/>
            </a:solidFill>
          </c:spPr>
          <c:invertIfNegative val="0"/>
          <c:cat>
            <c:numRef>
              <c:f>'16_70'!$B$32:$N$32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'16_70'!$B$34:$N$34</c:f>
              <c:numCache>
                <c:formatCode>General</c:formatCode>
                <c:ptCount val="13"/>
                <c:pt idx="0">
                  <c:v>0.04</c:v>
                </c:pt>
                <c:pt idx="1">
                  <c:v>0</c:v>
                </c:pt>
                <c:pt idx="2">
                  <c:v>0.36</c:v>
                </c:pt>
                <c:pt idx="3">
                  <c:v>0.43</c:v>
                </c:pt>
                <c:pt idx="4">
                  <c:v>0.28999999999999998</c:v>
                </c:pt>
                <c:pt idx="5">
                  <c:v>1.49</c:v>
                </c:pt>
                <c:pt idx="6">
                  <c:v>0.25</c:v>
                </c:pt>
                <c:pt idx="7">
                  <c:v>0.28000000000000003</c:v>
                </c:pt>
                <c:pt idx="8">
                  <c:v>2.12</c:v>
                </c:pt>
                <c:pt idx="9">
                  <c:v>0.76</c:v>
                </c:pt>
                <c:pt idx="10">
                  <c:v>0.73</c:v>
                </c:pt>
                <c:pt idx="11">
                  <c:v>1.27</c:v>
                </c:pt>
                <c:pt idx="12">
                  <c:v>0.82</c:v>
                </c:pt>
              </c:numCache>
            </c:numRef>
          </c:val>
        </c:ser>
        <c:ser>
          <c:idx val="2"/>
          <c:order val="2"/>
          <c:tx>
            <c:strRef>
              <c:f>'16_70'!$A$35</c:f>
              <c:strCache>
                <c:ptCount val="1"/>
                <c:pt idx="0">
                  <c:v>Croatia</c:v>
                </c:pt>
              </c:strCache>
            </c:strRef>
          </c:tx>
          <c:spPr>
            <a:solidFill>
              <a:srgbClr val="00A4F6"/>
            </a:solidFill>
          </c:spPr>
          <c:invertIfNegative val="0"/>
          <c:cat>
            <c:numRef>
              <c:f>'16_70'!$B$32:$N$32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'16_70'!$B$35:$N$35</c:f>
              <c:numCache>
                <c:formatCode>General</c:formatCode>
                <c:ptCount val="13"/>
                <c:pt idx="0">
                  <c:v>0.05</c:v>
                </c:pt>
                <c:pt idx="1">
                  <c:v>0.05</c:v>
                </c:pt>
                <c:pt idx="2">
                  <c:v>0.19</c:v>
                </c:pt>
                <c:pt idx="3">
                  <c:v>0.49</c:v>
                </c:pt>
                <c:pt idx="4">
                  <c:v>0.39</c:v>
                </c:pt>
                <c:pt idx="5">
                  <c:v>0</c:v>
                </c:pt>
                <c:pt idx="6">
                  <c:v>0.45</c:v>
                </c:pt>
                <c:pt idx="7">
                  <c:v>0.8</c:v>
                </c:pt>
                <c:pt idx="8">
                  <c:v>2.42</c:v>
                </c:pt>
                <c:pt idx="9">
                  <c:v>0.41</c:v>
                </c:pt>
                <c:pt idx="10">
                  <c:v>0.41</c:v>
                </c:pt>
                <c:pt idx="11">
                  <c:v>0.51</c:v>
                </c:pt>
                <c:pt idx="12">
                  <c:v>0.21</c:v>
                </c:pt>
              </c:numCache>
            </c:numRef>
          </c:val>
        </c:ser>
        <c:dLbls>
          <c:showLegendKey val="0"/>
          <c:showVal val="0"/>
          <c:showCatName val="0"/>
          <c:showSerName val="0"/>
          <c:showPercent val="0"/>
          <c:showBubbleSize val="0"/>
        </c:dLbls>
        <c:gapWidth val="150"/>
        <c:axId val="279431040"/>
        <c:axId val="279432576"/>
      </c:barChart>
      <c:catAx>
        <c:axId val="279431040"/>
        <c:scaling>
          <c:orientation val="minMax"/>
        </c:scaling>
        <c:delete val="0"/>
        <c:axPos val="b"/>
        <c:numFmt formatCode="General" sourceLinked="1"/>
        <c:majorTickMark val="out"/>
        <c:minorTickMark val="none"/>
        <c:tickLblPos val="nextTo"/>
        <c:crossAx val="279432576"/>
        <c:crosses val="autoZero"/>
        <c:auto val="1"/>
        <c:lblAlgn val="ctr"/>
        <c:lblOffset val="100"/>
        <c:noMultiLvlLbl val="0"/>
      </c:catAx>
      <c:valAx>
        <c:axId val="27943257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79431040"/>
        <c:crosses val="autoZero"/>
        <c:crossBetween val="between"/>
      </c:valAx>
    </c:plotArea>
    <c:legend>
      <c:legendPos val="b"/>
      <c:layout/>
      <c:overlay val="0"/>
    </c:legend>
    <c:plotVisOnly val="1"/>
    <c:dispBlanksAs val="gap"/>
    <c:showDLblsOverMax val="0"/>
  </c:chart>
  <c:spPr>
    <a:ln>
      <a:solidFill>
        <a:srgbClr val="00689D"/>
      </a:solidFill>
      <a:prstDash val="solid"/>
    </a:ln>
  </c:sp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Victims of trafficking in human beings by sex, 2010-2022 (Per hundred thousand inhabitants)</a:t>
            </a:r>
            <a:endParaRPr sz="1200" b="0"/>
          </a:p>
          <a:p>
            <a:pPr>
              <a:defRPr sz="1400">
                <a:latin typeface="Calibri"/>
                <a:ea typeface="Calibri"/>
                <a:cs typeface="Calibri"/>
              </a:defRPr>
            </a:pPr>
            <a:r>
              <a:rPr sz="1200" b="0"/>
              <a:t>SDG ind 16_70: freq=Annual, sex = Females, leg_stat=Victim</a:t>
            </a:r>
          </a:p>
        </c:rich>
      </c:tx>
      <c:overlay val="0"/>
    </c:title>
    <c:autoTitleDeleted val="0"/>
    <c:plotArea>
      <c:layout/>
      <c:barChart>
        <c:barDir val="col"/>
        <c:grouping val="clustered"/>
        <c:varyColors val="0"/>
        <c:ser>
          <c:idx val="0"/>
          <c:order val="0"/>
          <c:tx>
            <c:strRef>
              <c:f>'16_70'!$A$43</c:f>
              <c:strCache>
                <c:ptCount val="1"/>
                <c:pt idx="0">
                  <c:v>European Union - 27 countries (from 2020)</c:v>
                </c:pt>
              </c:strCache>
            </c:strRef>
          </c:tx>
          <c:spPr>
            <a:solidFill>
              <a:srgbClr val="00689D"/>
            </a:solidFill>
          </c:spPr>
          <c:invertIfNegative val="0"/>
          <c:cat>
            <c:numRef>
              <c:f>'16_70'!$B$42:$N$42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'16_70'!$B$43:$N$43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'16_70'!$A$44</c:f>
              <c:strCache>
                <c:ptCount val="1"/>
                <c:pt idx="0">
                  <c:v>Denmark</c:v>
                </c:pt>
              </c:strCache>
            </c:strRef>
          </c:tx>
          <c:spPr>
            <a:solidFill>
              <a:srgbClr val="0088CC"/>
            </a:solidFill>
          </c:spPr>
          <c:invertIfNegative val="0"/>
          <c:cat>
            <c:numRef>
              <c:f>'16_70'!$B$42:$N$42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'16_70'!$B$44:$N$44</c:f>
              <c:numCache>
                <c:formatCode>General</c:formatCode>
                <c:ptCount val="13"/>
                <c:pt idx="0">
                  <c:v>1.79</c:v>
                </c:pt>
                <c:pt idx="1">
                  <c:v>2.0699999999999998</c:v>
                </c:pt>
                <c:pt idx="2">
                  <c:v>1.99</c:v>
                </c:pt>
                <c:pt idx="3">
                  <c:v>2.27</c:v>
                </c:pt>
                <c:pt idx="4">
                  <c:v>2.2200000000000002</c:v>
                </c:pt>
                <c:pt idx="5">
                  <c:v>1.79</c:v>
                </c:pt>
                <c:pt idx="6">
                  <c:v>3.97</c:v>
                </c:pt>
                <c:pt idx="7">
                  <c:v>2.98</c:v>
                </c:pt>
                <c:pt idx="8">
                  <c:v>1.21</c:v>
                </c:pt>
                <c:pt idx="9">
                  <c:v>1.41</c:v>
                </c:pt>
                <c:pt idx="10">
                  <c:v>1.88</c:v>
                </c:pt>
                <c:pt idx="11">
                  <c:v>1.43</c:v>
                </c:pt>
                <c:pt idx="12">
                  <c:v>1.63</c:v>
                </c:pt>
              </c:numCache>
            </c:numRef>
          </c:val>
        </c:ser>
        <c:ser>
          <c:idx val="2"/>
          <c:order val="2"/>
          <c:tx>
            <c:strRef>
              <c:f>'16_70'!$A$45</c:f>
              <c:strCache>
                <c:ptCount val="1"/>
                <c:pt idx="0">
                  <c:v>Croatia</c:v>
                </c:pt>
              </c:strCache>
            </c:strRef>
          </c:tx>
          <c:spPr>
            <a:solidFill>
              <a:srgbClr val="00A4F6"/>
            </a:solidFill>
          </c:spPr>
          <c:invertIfNegative val="0"/>
          <c:cat>
            <c:numRef>
              <c:f>'16_70'!$B$42:$N$42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'16_70'!$B$45:$N$45</c:f>
              <c:numCache>
                <c:formatCode>General</c:formatCode>
                <c:ptCount val="13"/>
                <c:pt idx="0">
                  <c:v>0.27</c:v>
                </c:pt>
                <c:pt idx="1">
                  <c:v>0.59</c:v>
                </c:pt>
                <c:pt idx="2">
                  <c:v>0.32</c:v>
                </c:pt>
                <c:pt idx="3">
                  <c:v>0.95</c:v>
                </c:pt>
                <c:pt idx="4">
                  <c:v>1.32</c:v>
                </c:pt>
                <c:pt idx="5">
                  <c:v>1.74</c:v>
                </c:pt>
                <c:pt idx="6">
                  <c:v>0.97</c:v>
                </c:pt>
                <c:pt idx="7">
                  <c:v>0.61</c:v>
                </c:pt>
                <c:pt idx="8">
                  <c:v>1.32</c:v>
                </c:pt>
                <c:pt idx="9">
                  <c:v>0.9</c:v>
                </c:pt>
                <c:pt idx="10">
                  <c:v>0.34</c:v>
                </c:pt>
                <c:pt idx="11">
                  <c:v>0.43</c:v>
                </c:pt>
                <c:pt idx="12">
                  <c:v>1.25</c:v>
                </c:pt>
              </c:numCache>
            </c:numRef>
          </c:val>
        </c:ser>
        <c:dLbls>
          <c:showLegendKey val="0"/>
          <c:showVal val="0"/>
          <c:showCatName val="0"/>
          <c:showSerName val="0"/>
          <c:showPercent val="0"/>
          <c:showBubbleSize val="0"/>
        </c:dLbls>
        <c:gapWidth val="150"/>
        <c:axId val="280120320"/>
        <c:axId val="280126208"/>
      </c:barChart>
      <c:catAx>
        <c:axId val="280120320"/>
        <c:scaling>
          <c:orientation val="minMax"/>
        </c:scaling>
        <c:delete val="0"/>
        <c:axPos val="b"/>
        <c:numFmt formatCode="General" sourceLinked="1"/>
        <c:majorTickMark val="out"/>
        <c:minorTickMark val="none"/>
        <c:tickLblPos val="nextTo"/>
        <c:crossAx val="280126208"/>
        <c:crosses val="autoZero"/>
        <c:auto val="1"/>
        <c:lblAlgn val="ctr"/>
        <c:lblOffset val="100"/>
        <c:noMultiLvlLbl val="0"/>
      </c:catAx>
      <c:valAx>
        <c:axId val="28012620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80120320"/>
        <c:crosses val="autoZero"/>
        <c:crossBetween val="between"/>
      </c:valAx>
    </c:plotArea>
    <c:legend>
      <c:legendPos val="b"/>
      <c:overlay val="0"/>
    </c:legend>
    <c:plotVisOnly val="1"/>
    <c:dispBlanksAs val="gap"/>
    <c:showDLblsOverMax val="0"/>
  </c:chart>
  <c:spPr>
    <a:ln>
      <a:solidFill>
        <a:srgbClr val="00689D"/>
      </a:solidFill>
      <a:prstDash val="solid"/>
    </a:ln>
  </c:sp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Official development assistance as share of gross national income, 2010-2023 (Percentage of gross national income (GNI))</a:t>
            </a:r>
            <a:endParaRPr lang="en-US" sz="1200" b="0"/>
          </a:p>
          <a:p>
            <a:pPr>
              <a:defRPr sz="1400">
                <a:latin typeface="Calibri"/>
                <a:ea typeface="Calibri"/>
                <a:cs typeface="Calibri"/>
              </a:defRPr>
            </a:pPr>
            <a:r>
              <a:rPr lang="en-US" sz="1200" b="0"/>
              <a:t>SDG ind 17_10: freq=Annual, partner=Official Development Assistance (ODA) recipients from Development Assistance Committee (DAC)</a:t>
            </a:r>
          </a:p>
        </c:rich>
      </c:tx>
      <c:layout/>
      <c:overlay val="0"/>
    </c:title>
    <c:autoTitleDeleted val="0"/>
    <c:plotArea>
      <c:layout/>
      <c:barChart>
        <c:barDir val="col"/>
        <c:grouping val="clustered"/>
        <c:varyColors val="0"/>
        <c:ser>
          <c:idx val="0"/>
          <c:order val="0"/>
          <c:tx>
            <c:strRef>
              <c:f>'17_10'!$A$23</c:f>
              <c:strCache>
                <c:ptCount val="1"/>
                <c:pt idx="0">
                  <c:v>European Union - 27 countries (from 2020)</c:v>
                </c:pt>
              </c:strCache>
            </c:strRef>
          </c:tx>
          <c:spPr>
            <a:solidFill>
              <a:srgbClr val="19486A"/>
            </a:solidFill>
          </c:spPr>
          <c:invertIfNegative val="0"/>
          <c:cat>
            <c:numRef>
              <c:f>'17_10'!$B$22:$O$22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'17_10'!$B$23:$O$23</c:f>
              <c:numCache>
                <c:formatCode>General</c:formatCode>
                <c:ptCount val="14"/>
                <c:pt idx="0">
                  <c:v>0.44</c:v>
                </c:pt>
                <c:pt idx="1">
                  <c:v>0.43</c:v>
                </c:pt>
                <c:pt idx="2">
                  <c:v>0.4</c:v>
                </c:pt>
                <c:pt idx="3">
                  <c:v>0.39</c:v>
                </c:pt>
                <c:pt idx="4">
                  <c:v>0.38</c:v>
                </c:pt>
                <c:pt idx="5">
                  <c:v>0.42</c:v>
                </c:pt>
                <c:pt idx="6">
                  <c:v>0.49</c:v>
                </c:pt>
                <c:pt idx="7">
                  <c:v>0.47</c:v>
                </c:pt>
                <c:pt idx="8">
                  <c:v>0.43</c:v>
                </c:pt>
                <c:pt idx="9">
                  <c:v>0.41</c:v>
                </c:pt>
                <c:pt idx="10">
                  <c:v>0.5</c:v>
                </c:pt>
                <c:pt idx="11">
                  <c:v>0.49</c:v>
                </c:pt>
                <c:pt idx="12">
                  <c:v>0.59</c:v>
                </c:pt>
                <c:pt idx="13">
                  <c:v>0.56000000000000005</c:v>
                </c:pt>
              </c:numCache>
            </c:numRef>
          </c:val>
        </c:ser>
        <c:ser>
          <c:idx val="1"/>
          <c:order val="1"/>
          <c:tx>
            <c:strRef>
              <c:f>'17_10'!$A$24</c:f>
              <c:strCache>
                <c:ptCount val="1"/>
                <c:pt idx="0">
                  <c:v>Denmark</c:v>
                </c:pt>
              </c:strCache>
            </c:strRef>
          </c:tx>
          <c:spPr>
            <a:solidFill>
              <a:srgbClr val="25689B"/>
            </a:solidFill>
          </c:spPr>
          <c:invertIfNegative val="0"/>
          <c:cat>
            <c:numRef>
              <c:f>'17_10'!$B$22:$O$22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'17_10'!$B$24:$O$24</c:f>
              <c:numCache>
                <c:formatCode>General</c:formatCode>
                <c:ptCount val="14"/>
                <c:pt idx="0">
                  <c:v>0.91</c:v>
                </c:pt>
                <c:pt idx="1">
                  <c:v>0.85</c:v>
                </c:pt>
                <c:pt idx="2">
                  <c:v>0.83</c:v>
                </c:pt>
                <c:pt idx="3">
                  <c:v>0.85</c:v>
                </c:pt>
                <c:pt idx="4">
                  <c:v>0.86</c:v>
                </c:pt>
                <c:pt idx="5">
                  <c:v>0.85</c:v>
                </c:pt>
                <c:pt idx="6">
                  <c:v>0.75</c:v>
                </c:pt>
                <c:pt idx="7">
                  <c:v>0.74</c:v>
                </c:pt>
                <c:pt idx="8">
                  <c:v>0.72</c:v>
                </c:pt>
                <c:pt idx="9">
                  <c:v>0.72</c:v>
                </c:pt>
                <c:pt idx="10">
                  <c:v>0.72</c:v>
                </c:pt>
                <c:pt idx="11">
                  <c:v>0.71</c:v>
                </c:pt>
                <c:pt idx="12">
                  <c:v>0.67</c:v>
                </c:pt>
                <c:pt idx="13">
                  <c:v>0.73</c:v>
                </c:pt>
              </c:numCache>
            </c:numRef>
          </c:val>
        </c:ser>
        <c:ser>
          <c:idx val="2"/>
          <c:order val="2"/>
          <c:tx>
            <c:strRef>
              <c:f>'17_10'!$A$25</c:f>
              <c:strCache>
                <c:ptCount val="1"/>
                <c:pt idx="0">
                  <c:v>Croatia</c:v>
                </c:pt>
              </c:strCache>
            </c:strRef>
          </c:tx>
          <c:spPr>
            <a:solidFill>
              <a:srgbClr val="2C7DBA"/>
            </a:solidFill>
          </c:spPr>
          <c:invertIfNegative val="0"/>
          <c:cat>
            <c:numRef>
              <c:f>'17_10'!$B$22:$O$22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'17_10'!$B$25:$O$25</c:f>
              <c:numCache>
                <c:formatCode>General</c:formatCode>
                <c:ptCount val="14"/>
                <c:pt idx="0">
                  <c:v>0</c:v>
                </c:pt>
                <c:pt idx="1">
                  <c:v>0</c:v>
                </c:pt>
                <c:pt idx="2">
                  <c:v>0</c:v>
                </c:pt>
                <c:pt idx="3">
                  <c:v>0.08</c:v>
                </c:pt>
                <c:pt idx="4">
                  <c:v>0.13</c:v>
                </c:pt>
                <c:pt idx="5">
                  <c:v>0.09</c:v>
                </c:pt>
                <c:pt idx="6">
                  <c:v>7.0000000000000007E-2</c:v>
                </c:pt>
                <c:pt idx="7">
                  <c:v>0.1</c:v>
                </c:pt>
                <c:pt idx="8">
                  <c:v>0.13</c:v>
                </c:pt>
                <c:pt idx="9">
                  <c:v>0.12</c:v>
                </c:pt>
                <c:pt idx="10">
                  <c:v>0.13</c:v>
                </c:pt>
                <c:pt idx="11">
                  <c:v>0.13</c:v>
                </c:pt>
                <c:pt idx="12">
                  <c:v>0.19</c:v>
                </c:pt>
                <c:pt idx="13">
                  <c:v>0.21</c:v>
                </c:pt>
              </c:numCache>
            </c:numRef>
          </c:val>
        </c:ser>
        <c:dLbls>
          <c:showLegendKey val="0"/>
          <c:showVal val="0"/>
          <c:showCatName val="0"/>
          <c:showSerName val="0"/>
          <c:showPercent val="0"/>
          <c:showBubbleSize val="0"/>
        </c:dLbls>
        <c:gapWidth val="150"/>
        <c:axId val="274666240"/>
        <c:axId val="274669568"/>
      </c:barChart>
      <c:catAx>
        <c:axId val="274666240"/>
        <c:scaling>
          <c:orientation val="minMax"/>
        </c:scaling>
        <c:delete val="0"/>
        <c:axPos val="b"/>
        <c:numFmt formatCode="General" sourceLinked="1"/>
        <c:majorTickMark val="out"/>
        <c:minorTickMark val="none"/>
        <c:tickLblPos val="nextTo"/>
        <c:crossAx val="274669568"/>
        <c:crosses val="autoZero"/>
        <c:auto val="1"/>
        <c:lblAlgn val="ctr"/>
        <c:lblOffset val="100"/>
        <c:noMultiLvlLbl val="0"/>
      </c:catAx>
      <c:valAx>
        <c:axId val="27466956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74666240"/>
        <c:crosses val="autoZero"/>
        <c:crossBetween val="between"/>
      </c:valAx>
    </c:plotArea>
    <c:legend>
      <c:legendPos val="b"/>
      <c:layout/>
      <c:overlay val="0"/>
    </c:legend>
    <c:plotVisOnly val="1"/>
    <c:dispBlanksAs val="gap"/>
    <c:showDLblsOverMax val="0"/>
  </c:chart>
  <c:spPr>
    <a:ln>
      <a:solidFill>
        <a:srgbClr val="19486A"/>
      </a:solidFill>
      <a:prstDash val="solid"/>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Government support to agricultural research and development, 2010-2023 (Euro per inhabitant)</a:t>
            </a:r>
            <a:endParaRPr lang="en-US" sz="1200" b="0"/>
          </a:p>
          <a:p>
            <a:pPr>
              <a:defRPr sz="1400">
                <a:latin typeface="Calibri"/>
                <a:ea typeface="Calibri"/>
                <a:cs typeface="Calibri"/>
              </a:defRPr>
            </a:pPr>
            <a:r>
              <a:rPr lang="en-US" sz="1200" b="0"/>
              <a:t>SDG ind 02_30: freq=Annual, nabs07=Agriculture</a:t>
            </a:r>
          </a:p>
        </c:rich>
      </c:tx>
      <c:layout/>
      <c:overlay val="0"/>
    </c:title>
    <c:autoTitleDeleted val="0"/>
    <c:plotArea>
      <c:layout/>
      <c:barChart>
        <c:barDir val="col"/>
        <c:grouping val="clustered"/>
        <c:varyColors val="0"/>
        <c:ser>
          <c:idx val="0"/>
          <c:order val="0"/>
          <c:tx>
            <c:strRef>
              <c:f>'02_30'!$A$34</c:f>
              <c:strCache>
                <c:ptCount val="1"/>
                <c:pt idx="0">
                  <c:v>European Union - 27 countries (from 2020)</c:v>
                </c:pt>
              </c:strCache>
            </c:strRef>
          </c:tx>
          <c:spPr>
            <a:solidFill>
              <a:srgbClr val="DDA63A"/>
            </a:solidFill>
          </c:spPr>
          <c:invertIfNegative val="0"/>
          <c:cat>
            <c:numRef>
              <c:f>'02_30'!$B$33:$O$33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'02_30'!$B$34:$O$34</c:f>
              <c:numCache>
                <c:formatCode>General</c:formatCode>
                <c:ptCount val="14"/>
                <c:pt idx="0">
                  <c:v>6.5</c:v>
                </c:pt>
                <c:pt idx="1">
                  <c:v>6.4</c:v>
                </c:pt>
                <c:pt idx="2">
                  <c:v>5.6</c:v>
                </c:pt>
                <c:pt idx="3">
                  <c:v>5.8</c:v>
                </c:pt>
                <c:pt idx="4">
                  <c:v>5.7</c:v>
                </c:pt>
                <c:pt idx="5">
                  <c:v>5.9</c:v>
                </c:pt>
                <c:pt idx="6">
                  <c:v>6</c:v>
                </c:pt>
                <c:pt idx="7">
                  <c:v>6.2</c:v>
                </c:pt>
                <c:pt idx="8">
                  <c:v>6.4</c:v>
                </c:pt>
                <c:pt idx="9">
                  <c:v>6.6</c:v>
                </c:pt>
                <c:pt idx="10">
                  <c:v>7.2</c:v>
                </c:pt>
                <c:pt idx="11">
                  <c:v>7.5</c:v>
                </c:pt>
                <c:pt idx="12">
                  <c:v>8</c:v>
                </c:pt>
                <c:pt idx="13">
                  <c:v>8.1</c:v>
                </c:pt>
              </c:numCache>
            </c:numRef>
          </c:val>
        </c:ser>
        <c:ser>
          <c:idx val="1"/>
          <c:order val="1"/>
          <c:tx>
            <c:strRef>
              <c:f>'02_30'!$A$35</c:f>
              <c:strCache>
                <c:ptCount val="1"/>
                <c:pt idx="0">
                  <c:v>Denmark</c:v>
                </c:pt>
              </c:strCache>
            </c:strRef>
          </c:tx>
          <c:spPr>
            <a:solidFill>
              <a:srgbClr val="DA9E1E"/>
            </a:solidFill>
          </c:spPr>
          <c:invertIfNegative val="0"/>
          <c:cat>
            <c:numRef>
              <c:f>'02_30'!$B$33:$O$33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'02_30'!$B$35:$O$35</c:f>
              <c:numCache>
                <c:formatCode>General</c:formatCode>
                <c:ptCount val="14"/>
                <c:pt idx="0">
                  <c:v>13.1</c:v>
                </c:pt>
                <c:pt idx="1">
                  <c:v>14.5</c:v>
                </c:pt>
                <c:pt idx="2">
                  <c:v>12.3</c:v>
                </c:pt>
                <c:pt idx="3">
                  <c:v>16.399999999999999</c:v>
                </c:pt>
                <c:pt idx="4">
                  <c:v>12.3</c:v>
                </c:pt>
                <c:pt idx="5">
                  <c:v>16.5</c:v>
                </c:pt>
                <c:pt idx="6">
                  <c:v>16.899999999999999</c:v>
                </c:pt>
                <c:pt idx="7">
                  <c:v>13.4</c:v>
                </c:pt>
                <c:pt idx="8">
                  <c:v>15.1</c:v>
                </c:pt>
                <c:pt idx="9">
                  <c:v>17.5</c:v>
                </c:pt>
                <c:pt idx="10">
                  <c:v>15.5</c:v>
                </c:pt>
                <c:pt idx="11">
                  <c:v>23.8</c:v>
                </c:pt>
                <c:pt idx="12">
                  <c:v>27.3</c:v>
                </c:pt>
                <c:pt idx="13">
                  <c:v>16.100000000000001</c:v>
                </c:pt>
              </c:numCache>
            </c:numRef>
          </c:val>
        </c:ser>
        <c:ser>
          <c:idx val="2"/>
          <c:order val="2"/>
          <c:tx>
            <c:strRef>
              <c:f>'02_30'!$A$36</c:f>
              <c:strCache>
                <c:ptCount val="1"/>
                <c:pt idx="0">
                  <c:v>Croatia</c:v>
                </c:pt>
              </c:strCache>
            </c:strRef>
          </c:tx>
          <c:spPr>
            <a:solidFill>
              <a:srgbClr val="CB9323"/>
            </a:solidFill>
          </c:spPr>
          <c:invertIfNegative val="0"/>
          <c:cat>
            <c:numRef>
              <c:f>'02_30'!$B$33:$O$33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'02_30'!$B$36:$O$36</c:f>
              <c:numCache>
                <c:formatCode>General</c:formatCode>
                <c:ptCount val="14"/>
                <c:pt idx="0">
                  <c:v>0.6</c:v>
                </c:pt>
                <c:pt idx="1">
                  <c:v>0.8</c:v>
                </c:pt>
                <c:pt idx="2">
                  <c:v>0.5</c:v>
                </c:pt>
                <c:pt idx="3">
                  <c:v>0.2</c:v>
                </c:pt>
                <c:pt idx="4">
                  <c:v>1.5</c:v>
                </c:pt>
                <c:pt idx="5">
                  <c:v>1.1000000000000001</c:v>
                </c:pt>
                <c:pt idx="6">
                  <c:v>2</c:v>
                </c:pt>
                <c:pt idx="7">
                  <c:v>2.7</c:v>
                </c:pt>
                <c:pt idx="8">
                  <c:v>2</c:v>
                </c:pt>
                <c:pt idx="9">
                  <c:v>2.9</c:v>
                </c:pt>
                <c:pt idx="10">
                  <c:v>2.8</c:v>
                </c:pt>
                <c:pt idx="11">
                  <c:v>1.5</c:v>
                </c:pt>
                <c:pt idx="12">
                  <c:v>3</c:v>
                </c:pt>
                <c:pt idx="13">
                  <c:v>1.7</c:v>
                </c:pt>
              </c:numCache>
            </c:numRef>
          </c:val>
        </c:ser>
        <c:ser>
          <c:idx val="3"/>
          <c:order val="3"/>
          <c:tx>
            <c:strRef>
              <c:f>'02_30'!$A$37</c:f>
              <c:strCache>
                <c:ptCount val="1"/>
                <c:pt idx="0">
                  <c:v>Serbia</c:v>
                </c:pt>
              </c:strCache>
            </c:strRef>
          </c:tx>
          <c:spPr>
            <a:solidFill>
              <a:srgbClr val="BA8720"/>
            </a:solidFill>
          </c:spPr>
          <c:invertIfNegative val="0"/>
          <c:cat>
            <c:numRef>
              <c:f>'02_30'!$B$33:$O$33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'02_30'!$B$37:$O$37</c:f>
              <c:numCache>
                <c:formatCode>General</c:formatCode>
                <c:ptCount val="14"/>
                <c:pt idx="0">
                  <c:v>0</c:v>
                </c:pt>
                <c:pt idx="1">
                  <c:v>0</c:v>
                </c:pt>
                <c:pt idx="2">
                  <c:v>0</c:v>
                </c:pt>
                <c:pt idx="3">
                  <c:v>1.5</c:v>
                </c:pt>
                <c:pt idx="4">
                  <c:v>1.6</c:v>
                </c:pt>
                <c:pt idx="5">
                  <c:v>2</c:v>
                </c:pt>
                <c:pt idx="6">
                  <c:v>1.6</c:v>
                </c:pt>
                <c:pt idx="7">
                  <c:v>1.8</c:v>
                </c:pt>
                <c:pt idx="8">
                  <c:v>1.9</c:v>
                </c:pt>
                <c:pt idx="9">
                  <c:v>2.2000000000000002</c:v>
                </c:pt>
                <c:pt idx="10">
                  <c:v>2.6</c:v>
                </c:pt>
                <c:pt idx="11">
                  <c:v>2.9</c:v>
                </c:pt>
                <c:pt idx="12">
                  <c:v>3.3</c:v>
                </c:pt>
                <c:pt idx="13">
                  <c:v>3.8</c:v>
                </c:pt>
              </c:numCache>
            </c:numRef>
          </c:val>
        </c:ser>
        <c:dLbls>
          <c:showLegendKey val="0"/>
          <c:showVal val="0"/>
          <c:showCatName val="0"/>
          <c:showSerName val="0"/>
          <c:showPercent val="0"/>
          <c:showBubbleSize val="0"/>
        </c:dLbls>
        <c:gapWidth val="150"/>
        <c:axId val="135792896"/>
        <c:axId val="135798784"/>
      </c:barChart>
      <c:catAx>
        <c:axId val="135792896"/>
        <c:scaling>
          <c:orientation val="minMax"/>
        </c:scaling>
        <c:delete val="0"/>
        <c:axPos val="b"/>
        <c:numFmt formatCode="General" sourceLinked="1"/>
        <c:majorTickMark val="out"/>
        <c:minorTickMark val="none"/>
        <c:tickLblPos val="nextTo"/>
        <c:crossAx val="135798784"/>
        <c:crosses val="autoZero"/>
        <c:auto val="1"/>
        <c:lblAlgn val="ctr"/>
        <c:lblOffset val="100"/>
        <c:noMultiLvlLbl val="0"/>
      </c:catAx>
      <c:valAx>
        <c:axId val="13579878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35792896"/>
        <c:crosses val="autoZero"/>
        <c:crossBetween val="between"/>
      </c:valAx>
    </c:plotArea>
    <c:legend>
      <c:legendPos val="b"/>
      <c:layout/>
      <c:overlay val="0"/>
    </c:legend>
    <c:plotVisOnly val="1"/>
    <c:dispBlanksAs val="gap"/>
    <c:showDLblsOverMax val="0"/>
  </c:chart>
  <c:spPr>
    <a:ln>
      <a:solidFill>
        <a:srgbClr val="DDA63A"/>
      </a:solidFill>
      <a:prstDash val="solid"/>
    </a:ln>
  </c:sp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Official development assistance as share of gross national income, 2010-2023 (Percentage of gross national income (GNI))</a:t>
            </a:r>
            <a:endParaRPr lang="en-US" sz="1200" b="0"/>
          </a:p>
          <a:p>
            <a:pPr>
              <a:defRPr sz="1400">
                <a:latin typeface="Calibri"/>
                <a:ea typeface="Calibri"/>
                <a:cs typeface="Calibri"/>
              </a:defRPr>
            </a:pPr>
            <a:r>
              <a:rPr lang="en-US" sz="1200" b="0"/>
              <a:t>SDG ind 17_10: freq=Annual, partner=Least developed countries</a:t>
            </a:r>
          </a:p>
        </c:rich>
      </c:tx>
      <c:layout/>
      <c:overlay val="0"/>
    </c:title>
    <c:autoTitleDeleted val="0"/>
    <c:plotArea>
      <c:layout/>
      <c:barChart>
        <c:barDir val="col"/>
        <c:grouping val="clustered"/>
        <c:varyColors val="0"/>
        <c:ser>
          <c:idx val="0"/>
          <c:order val="0"/>
          <c:tx>
            <c:strRef>
              <c:f>'17_10'!$A$33</c:f>
              <c:strCache>
                <c:ptCount val="1"/>
                <c:pt idx="0">
                  <c:v>European Union - 27 countries (from 2020)</c:v>
                </c:pt>
              </c:strCache>
            </c:strRef>
          </c:tx>
          <c:spPr>
            <a:solidFill>
              <a:srgbClr val="19486A"/>
            </a:solidFill>
          </c:spPr>
          <c:invertIfNegative val="0"/>
          <c:cat>
            <c:numRef>
              <c:f>'17_10'!$B$32:$O$32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'17_10'!$B$33:$O$33</c:f>
              <c:numCache>
                <c:formatCode>General</c:formatCode>
                <c:ptCount val="14"/>
                <c:pt idx="0">
                  <c:v>0.13</c:v>
                </c:pt>
                <c:pt idx="1">
                  <c:v>0.12</c:v>
                </c:pt>
                <c:pt idx="2">
                  <c:v>0.1</c:v>
                </c:pt>
                <c:pt idx="3">
                  <c:v>0.1</c:v>
                </c:pt>
                <c:pt idx="4">
                  <c:v>0.09</c:v>
                </c:pt>
                <c:pt idx="5">
                  <c:v>0.08</c:v>
                </c:pt>
                <c:pt idx="6">
                  <c:v>0.09</c:v>
                </c:pt>
                <c:pt idx="7">
                  <c:v>0.1</c:v>
                </c:pt>
                <c:pt idx="8">
                  <c:v>0.11</c:v>
                </c:pt>
                <c:pt idx="9">
                  <c:v>0.1</c:v>
                </c:pt>
                <c:pt idx="10">
                  <c:v>0.12</c:v>
                </c:pt>
                <c:pt idx="11">
                  <c:v>0.12</c:v>
                </c:pt>
                <c:pt idx="12">
                  <c:v>0.1</c:v>
                </c:pt>
                <c:pt idx="13">
                  <c:v>0.12</c:v>
                </c:pt>
              </c:numCache>
            </c:numRef>
          </c:val>
        </c:ser>
        <c:ser>
          <c:idx val="1"/>
          <c:order val="1"/>
          <c:tx>
            <c:strRef>
              <c:f>'17_10'!$A$34</c:f>
              <c:strCache>
                <c:ptCount val="1"/>
                <c:pt idx="0">
                  <c:v>Denmark</c:v>
                </c:pt>
              </c:strCache>
            </c:strRef>
          </c:tx>
          <c:spPr>
            <a:solidFill>
              <a:srgbClr val="25689B"/>
            </a:solidFill>
          </c:spPr>
          <c:invertIfNegative val="0"/>
          <c:cat>
            <c:numRef>
              <c:f>'17_10'!$B$32:$O$32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'17_10'!$B$34:$O$34</c:f>
              <c:numCache>
                <c:formatCode>General</c:formatCode>
                <c:ptCount val="14"/>
                <c:pt idx="0">
                  <c:v>0.35</c:v>
                </c:pt>
                <c:pt idx="1">
                  <c:v>0.32</c:v>
                </c:pt>
                <c:pt idx="2">
                  <c:v>0.31</c:v>
                </c:pt>
                <c:pt idx="3">
                  <c:v>0.27</c:v>
                </c:pt>
                <c:pt idx="4">
                  <c:v>0.26</c:v>
                </c:pt>
                <c:pt idx="5">
                  <c:v>0.2</c:v>
                </c:pt>
                <c:pt idx="6">
                  <c:v>0.21</c:v>
                </c:pt>
                <c:pt idx="7">
                  <c:v>0.22</c:v>
                </c:pt>
                <c:pt idx="8">
                  <c:v>0.2</c:v>
                </c:pt>
                <c:pt idx="9">
                  <c:v>0.22</c:v>
                </c:pt>
                <c:pt idx="10">
                  <c:v>0.21</c:v>
                </c:pt>
                <c:pt idx="11">
                  <c:v>0.22</c:v>
                </c:pt>
                <c:pt idx="12">
                  <c:v>0.14000000000000001</c:v>
                </c:pt>
                <c:pt idx="13">
                  <c:v>0.16</c:v>
                </c:pt>
              </c:numCache>
            </c:numRef>
          </c:val>
        </c:ser>
        <c:ser>
          <c:idx val="2"/>
          <c:order val="2"/>
          <c:tx>
            <c:strRef>
              <c:f>'17_10'!$A$35</c:f>
              <c:strCache>
                <c:ptCount val="1"/>
                <c:pt idx="0">
                  <c:v>Croatia</c:v>
                </c:pt>
              </c:strCache>
            </c:strRef>
          </c:tx>
          <c:spPr>
            <a:solidFill>
              <a:srgbClr val="2C7DBA"/>
            </a:solidFill>
          </c:spPr>
          <c:invertIfNegative val="0"/>
          <c:cat>
            <c:numRef>
              <c:f>'17_10'!$B$32:$O$32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'17_10'!$B$35:$O$35</c:f>
              <c:numCache>
                <c:formatCode>General</c:formatCode>
                <c:ptCount val="14"/>
                <c:pt idx="0">
                  <c:v>0</c:v>
                </c:pt>
                <c:pt idx="1">
                  <c:v>0</c:v>
                </c:pt>
                <c:pt idx="2">
                  <c:v>0</c:v>
                </c:pt>
                <c:pt idx="3">
                  <c:v>0.01</c:v>
                </c:pt>
                <c:pt idx="4">
                  <c:v>0</c:v>
                </c:pt>
                <c:pt idx="5">
                  <c:v>0.01</c:v>
                </c:pt>
                <c:pt idx="6">
                  <c:v>0.02</c:v>
                </c:pt>
                <c:pt idx="7">
                  <c:v>0.02</c:v>
                </c:pt>
                <c:pt idx="8">
                  <c:v>0.03</c:v>
                </c:pt>
                <c:pt idx="9">
                  <c:v>0.01</c:v>
                </c:pt>
                <c:pt idx="10">
                  <c:v>0.02</c:v>
                </c:pt>
                <c:pt idx="11">
                  <c:v>0.02</c:v>
                </c:pt>
                <c:pt idx="12">
                  <c:v>0.01</c:v>
                </c:pt>
                <c:pt idx="13">
                  <c:v>0.01</c:v>
                </c:pt>
              </c:numCache>
            </c:numRef>
          </c:val>
        </c:ser>
        <c:dLbls>
          <c:showLegendKey val="0"/>
          <c:showVal val="0"/>
          <c:showCatName val="0"/>
          <c:showSerName val="0"/>
          <c:showPercent val="0"/>
          <c:showBubbleSize val="0"/>
        </c:dLbls>
        <c:gapWidth val="150"/>
        <c:axId val="277683200"/>
        <c:axId val="277750528"/>
      </c:barChart>
      <c:catAx>
        <c:axId val="277683200"/>
        <c:scaling>
          <c:orientation val="minMax"/>
        </c:scaling>
        <c:delete val="0"/>
        <c:axPos val="b"/>
        <c:numFmt formatCode="General" sourceLinked="1"/>
        <c:majorTickMark val="out"/>
        <c:minorTickMark val="none"/>
        <c:tickLblPos val="nextTo"/>
        <c:crossAx val="277750528"/>
        <c:crosses val="autoZero"/>
        <c:auto val="1"/>
        <c:lblAlgn val="ctr"/>
        <c:lblOffset val="100"/>
        <c:noMultiLvlLbl val="0"/>
      </c:catAx>
      <c:valAx>
        <c:axId val="27775052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77683200"/>
        <c:crosses val="autoZero"/>
        <c:crossBetween val="between"/>
      </c:valAx>
    </c:plotArea>
    <c:legend>
      <c:legendPos val="b"/>
      <c:layout/>
      <c:overlay val="0"/>
    </c:legend>
    <c:plotVisOnly val="1"/>
    <c:dispBlanksAs val="gap"/>
    <c:showDLblsOverMax val="0"/>
  </c:chart>
  <c:spPr>
    <a:ln>
      <a:solidFill>
        <a:srgbClr val="19486A"/>
      </a:solidFill>
      <a:prstDash val="solid"/>
    </a:ln>
  </c:sp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EU financing to developing countries by financing source, 2010-2023 (Million euro at constant prices)</a:t>
            </a:r>
            <a:endParaRPr lang="en-US" sz="1200" b="0"/>
          </a:p>
          <a:p>
            <a:pPr>
              <a:defRPr sz="1400">
                <a:latin typeface="Calibri"/>
                <a:ea typeface="Calibri"/>
                <a:cs typeface="Calibri"/>
              </a:defRPr>
            </a:pPr>
            <a:r>
              <a:rPr lang="en-US" sz="1200" b="0"/>
              <a:t>SDG ind 17_20: freq=Annual, fin_source=Total</a:t>
            </a:r>
          </a:p>
        </c:rich>
      </c:tx>
      <c:layout/>
      <c:overlay val="0"/>
    </c:title>
    <c:autoTitleDeleted val="0"/>
    <c:plotArea>
      <c:layout/>
      <c:barChart>
        <c:barDir val="col"/>
        <c:grouping val="clustered"/>
        <c:varyColors val="0"/>
        <c:ser>
          <c:idx val="0"/>
          <c:order val="0"/>
          <c:tx>
            <c:strRef>
              <c:f>'17_20'!$A$23</c:f>
              <c:strCache>
                <c:ptCount val="1"/>
                <c:pt idx="0">
                  <c:v>European Union - 27 countries (from 2020)</c:v>
                </c:pt>
              </c:strCache>
            </c:strRef>
          </c:tx>
          <c:spPr>
            <a:solidFill>
              <a:srgbClr val="19486A"/>
            </a:solidFill>
          </c:spPr>
          <c:invertIfNegative val="0"/>
          <c:cat>
            <c:numRef>
              <c:f>'17_20'!$B$22:$O$22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'17_20'!$B$23:$O$23</c:f>
              <c:numCache>
                <c:formatCode>General</c:formatCode>
                <c:ptCount val="14"/>
                <c:pt idx="0">
                  <c:v>132318</c:v>
                </c:pt>
                <c:pt idx="1">
                  <c:v>145230</c:v>
                </c:pt>
                <c:pt idx="2">
                  <c:v>116211</c:v>
                </c:pt>
                <c:pt idx="3">
                  <c:v>125888</c:v>
                </c:pt>
                <c:pt idx="4">
                  <c:v>174544</c:v>
                </c:pt>
                <c:pt idx="5">
                  <c:v>159390</c:v>
                </c:pt>
                <c:pt idx="6">
                  <c:v>145386</c:v>
                </c:pt>
                <c:pt idx="7">
                  <c:v>170398</c:v>
                </c:pt>
                <c:pt idx="8">
                  <c:v>121698</c:v>
                </c:pt>
                <c:pt idx="9">
                  <c:v>144248</c:v>
                </c:pt>
                <c:pt idx="10">
                  <c:v>116667</c:v>
                </c:pt>
                <c:pt idx="11">
                  <c:v>120228</c:v>
                </c:pt>
                <c:pt idx="12">
                  <c:v>128753</c:v>
                </c:pt>
                <c:pt idx="13">
                  <c:v>126409</c:v>
                </c:pt>
              </c:numCache>
            </c:numRef>
          </c:val>
        </c:ser>
        <c:ser>
          <c:idx val="1"/>
          <c:order val="1"/>
          <c:tx>
            <c:strRef>
              <c:f>'17_20'!$A$24</c:f>
              <c:strCache>
                <c:ptCount val="1"/>
                <c:pt idx="0">
                  <c:v>Denmark</c:v>
                </c:pt>
              </c:strCache>
            </c:strRef>
          </c:tx>
          <c:spPr>
            <a:solidFill>
              <a:srgbClr val="25689B"/>
            </a:solidFill>
          </c:spPr>
          <c:invertIfNegative val="0"/>
          <c:cat>
            <c:numRef>
              <c:f>'17_20'!$B$22:$O$22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'17_20'!$B$24:$O$24</c:f>
              <c:numCache>
                <c:formatCode>General</c:formatCode>
                <c:ptCount val="14"/>
                <c:pt idx="0">
                  <c:v>4508</c:v>
                </c:pt>
                <c:pt idx="1">
                  <c:v>2510</c:v>
                </c:pt>
                <c:pt idx="2">
                  <c:v>2256</c:v>
                </c:pt>
                <c:pt idx="3">
                  <c:v>3951</c:v>
                </c:pt>
                <c:pt idx="4">
                  <c:v>3753</c:v>
                </c:pt>
                <c:pt idx="5">
                  <c:v>3126</c:v>
                </c:pt>
                <c:pt idx="6">
                  <c:v>3542</c:v>
                </c:pt>
                <c:pt idx="7">
                  <c:v>6171</c:v>
                </c:pt>
                <c:pt idx="8">
                  <c:v>5608</c:v>
                </c:pt>
                <c:pt idx="9">
                  <c:v>3196</c:v>
                </c:pt>
                <c:pt idx="10">
                  <c:v>3439</c:v>
                </c:pt>
                <c:pt idx="11">
                  <c:v>3519</c:v>
                </c:pt>
                <c:pt idx="12">
                  <c:v>2597</c:v>
                </c:pt>
                <c:pt idx="13">
                  <c:v>2231</c:v>
                </c:pt>
              </c:numCache>
            </c:numRef>
          </c:val>
        </c:ser>
        <c:ser>
          <c:idx val="2"/>
          <c:order val="2"/>
          <c:tx>
            <c:strRef>
              <c:f>'17_20'!$A$25</c:f>
              <c:strCache>
                <c:ptCount val="1"/>
                <c:pt idx="0">
                  <c:v>Croatia</c:v>
                </c:pt>
              </c:strCache>
            </c:strRef>
          </c:tx>
          <c:spPr>
            <a:solidFill>
              <a:srgbClr val="2C7DBA"/>
            </a:solidFill>
          </c:spPr>
          <c:invertIfNegative val="0"/>
          <c:cat>
            <c:numRef>
              <c:f>'17_20'!$B$22:$O$22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'17_20'!$B$25:$O$25</c:f>
              <c:numCache>
                <c:formatCode>General</c:formatCode>
                <c:ptCount val="14"/>
                <c:pt idx="0">
                  <c:v>0</c:v>
                </c:pt>
                <c:pt idx="1">
                  <c:v>0</c:v>
                </c:pt>
                <c:pt idx="2">
                  <c:v>20</c:v>
                </c:pt>
                <c:pt idx="3">
                  <c:v>43</c:v>
                </c:pt>
                <c:pt idx="4">
                  <c:v>0</c:v>
                </c:pt>
                <c:pt idx="5">
                  <c:v>0</c:v>
                </c:pt>
                <c:pt idx="6">
                  <c:v>0</c:v>
                </c:pt>
                <c:pt idx="7">
                  <c:v>0</c:v>
                </c:pt>
                <c:pt idx="8">
                  <c:v>0</c:v>
                </c:pt>
                <c:pt idx="9">
                  <c:v>73</c:v>
                </c:pt>
                <c:pt idx="10">
                  <c:v>75</c:v>
                </c:pt>
                <c:pt idx="11">
                  <c:v>81</c:v>
                </c:pt>
                <c:pt idx="12">
                  <c:v>131</c:v>
                </c:pt>
                <c:pt idx="13">
                  <c:v>162</c:v>
                </c:pt>
              </c:numCache>
            </c:numRef>
          </c:val>
        </c:ser>
        <c:dLbls>
          <c:showLegendKey val="0"/>
          <c:showVal val="0"/>
          <c:showCatName val="0"/>
          <c:showSerName val="0"/>
          <c:showPercent val="0"/>
          <c:showBubbleSize val="0"/>
        </c:dLbls>
        <c:gapWidth val="150"/>
        <c:axId val="280872832"/>
        <c:axId val="280874368"/>
      </c:barChart>
      <c:catAx>
        <c:axId val="280872832"/>
        <c:scaling>
          <c:orientation val="minMax"/>
        </c:scaling>
        <c:delete val="0"/>
        <c:axPos val="b"/>
        <c:numFmt formatCode="General" sourceLinked="1"/>
        <c:majorTickMark val="out"/>
        <c:minorTickMark val="none"/>
        <c:tickLblPos val="nextTo"/>
        <c:crossAx val="280874368"/>
        <c:crosses val="autoZero"/>
        <c:auto val="1"/>
        <c:lblAlgn val="ctr"/>
        <c:lblOffset val="100"/>
        <c:noMultiLvlLbl val="0"/>
      </c:catAx>
      <c:valAx>
        <c:axId val="28087436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80872832"/>
        <c:crosses val="autoZero"/>
        <c:crossBetween val="between"/>
      </c:valAx>
    </c:plotArea>
    <c:legend>
      <c:legendPos val="b"/>
      <c:layout/>
      <c:overlay val="0"/>
    </c:legend>
    <c:plotVisOnly val="1"/>
    <c:dispBlanksAs val="gap"/>
    <c:showDLblsOverMax val="0"/>
  </c:chart>
  <c:spPr>
    <a:ln>
      <a:solidFill>
        <a:srgbClr val="19486A"/>
      </a:solidFill>
      <a:prstDash val="solid"/>
    </a:ln>
  </c:sp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EU financing to developing countries by financing source, 2010-2023 (Million euro at constant prices)</a:t>
            </a:r>
            <a:endParaRPr lang="en-US" sz="1200" b="0"/>
          </a:p>
          <a:p>
            <a:pPr>
              <a:defRPr sz="1400">
                <a:latin typeface="Calibri"/>
                <a:ea typeface="Calibri"/>
                <a:cs typeface="Calibri"/>
              </a:defRPr>
            </a:pPr>
            <a:r>
              <a:rPr lang="en-US" sz="1200" b="0"/>
              <a:t>SDG ind 17_20: freq=Annual, fin_source=Official development assistance</a:t>
            </a:r>
          </a:p>
        </c:rich>
      </c:tx>
      <c:layout/>
      <c:overlay val="0"/>
    </c:title>
    <c:autoTitleDeleted val="0"/>
    <c:plotArea>
      <c:layout/>
      <c:barChart>
        <c:barDir val="col"/>
        <c:grouping val="clustered"/>
        <c:varyColors val="0"/>
        <c:ser>
          <c:idx val="0"/>
          <c:order val="0"/>
          <c:tx>
            <c:strRef>
              <c:f>'17_20'!$A$33</c:f>
              <c:strCache>
                <c:ptCount val="1"/>
                <c:pt idx="0">
                  <c:v>European Union - 27 countries (from 2020)</c:v>
                </c:pt>
              </c:strCache>
            </c:strRef>
          </c:tx>
          <c:spPr>
            <a:solidFill>
              <a:srgbClr val="19486A"/>
            </a:solidFill>
          </c:spPr>
          <c:invertIfNegative val="0"/>
          <c:cat>
            <c:numRef>
              <c:f>'17_20'!$B$32:$O$32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'17_20'!$B$33:$O$33</c:f>
              <c:numCache>
                <c:formatCode>General</c:formatCode>
                <c:ptCount val="14"/>
                <c:pt idx="0">
                  <c:v>52989</c:v>
                </c:pt>
                <c:pt idx="1">
                  <c:v>51379</c:v>
                </c:pt>
                <c:pt idx="2">
                  <c:v>47156</c:v>
                </c:pt>
                <c:pt idx="3">
                  <c:v>47265</c:v>
                </c:pt>
                <c:pt idx="4">
                  <c:v>49497</c:v>
                </c:pt>
                <c:pt idx="5">
                  <c:v>57089</c:v>
                </c:pt>
                <c:pt idx="6">
                  <c:v>66644</c:v>
                </c:pt>
                <c:pt idx="7">
                  <c:v>65988</c:v>
                </c:pt>
                <c:pt idx="8">
                  <c:v>65258</c:v>
                </c:pt>
                <c:pt idx="9">
                  <c:v>63737</c:v>
                </c:pt>
                <c:pt idx="10">
                  <c:v>71955</c:v>
                </c:pt>
                <c:pt idx="11">
                  <c:v>74145</c:v>
                </c:pt>
                <c:pt idx="12">
                  <c:v>91165</c:v>
                </c:pt>
                <c:pt idx="13">
                  <c:v>86279</c:v>
                </c:pt>
              </c:numCache>
            </c:numRef>
          </c:val>
        </c:ser>
        <c:ser>
          <c:idx val="1"/>
          <c:order val="1"/>
          <c:tx>
            <c:strRef>
              <c:f>'17_20'!$A$34</c:f>
              <c:strCache>
                <c:ptCount val="1"/>
                <c:pt idx="0">
                  <c:v>Denmark</c:v>
                </c:pt>
              </c:strCache>
            </c:strRef>
          </c:tx>
          <c:spPr>
            <a:solidFill>
              <a:srgbClr val="25689B"/>
            </a:solidFill>
          </c:spPr>
          <c:invertIfNegative val="0"/>
          <c:cat>
            <c:numRef>
              <c:f>'17_20'!$B$32:$O$32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'17_20'!$B$34:$O$34</c:f>
              <c:numCache>
                <c:formatCode>General</c:formatCode>
                <c:ptCount val="14"/>
                <c:pt idx="0">
                  <c:v>2700</c:v>
                </c:pt>
                <c:pt idx="1">
                  <c:v>2611</c:v>
                </c:pt>
                <c:pt idx="2">
                  <c:v>2531</c:v>
                </c:pt>
                <c:pt idx="3">
                  <c:v>2646</c:v>
                </c:pt>
                <c:pt idx="4">
                  <c:v>2688</c:v>
                </c:pt>
                <c:pt idx="5">
                  <c:v>2736</c:v>
                </c:pt>
                <c:pt idx="6">
                  <c:v>2522</c:v>
                </c:pt>
                <c:pt idx="7">
                  <c:v>2526</c:v>
                </c:pt>
                <c:pt idx="8">
                  <c:v>2524</c:v>
                </c:pt>
                <c:pt idx="9">
                  <c:v>2603</c:v>
                </c:pt>
                <c:pt idx="10">
                  <c:v>2577</c:v>
                </c:pt>
                <c:pt idx="11">
                  <c:v>2658</c:v>
                </c:pt>
                <c:pt idx="12">
                  <c:v>2625</c:v>
                </c:pt>
                <c:pt idx="13">
                  <c:v>2805</c:v>
                </c:pt>
              </c:numCache>
            </c:numRef>
          </c:val>
        </c:ser>
        <c:ser>
          <c:idx val="2"/>
          <c:order val="2"/>
          <c:tx>
            <c:strRef>
              <c:f>'17_20'!$A$35</c:f>
              <c:strCache>
                <c:ptCount val="1"/>
                <c:pt idx="0">
                  <c:v>Croatia</c:v>
                </c:pt>
              </c:strCache>
            </c:strRef>
          </c:tx>
          <c:spPr>
            <a:solidFill>
              <a:srgbClr val="2C7DBA"/>
            </a:solidFill>
          </c:spPr>
          <c:invertIfNegative val="0"/>
          <c:cat>
            <c:numRef>
              <c:f>'17_20'!$B$32:$O$32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'17_20'!$B$35:$O$35</c:f>
              <c:numCache>
                <c:formatCode>General</c:formatCode>
                <c:ptCount val="14"/>
                <c:pt idx="0">
                  <c:v>0</c:v>
                </c:pt>
                <c:pt idx="1">
                  <c:v>0</c:v>
                </c:pt>
                <c:pt idx="2">
                  <c:v>20</c:v>
                </c:pt>
                <c:pt idx="3">
                  <c:v>43</c:v>
                </c:pt>
                <c:pt idx="4">
                  <c:v>68</c:v>
                </c:pt>
                <c:pt idx="5">
                  <c:v>54</c:v>
                </c:pt>
                <c:pt idx="6">
                  <c:v>43</c:v>
                </c:pt>
                <c:pt idx="7">
                  <c:v>55</c:v>
                </c:pt>
                <c:pt idx="8">
                  <c:v>78</c:v>
                </c:pt>
                <c:pt idx="9">
                  <c:v>73</c:v>
                </c:pt>
                <c:pt idx="10">
                  <c:v>75</c:v>
                </c:pt>
                <c:pt idx="11">
                  <c:v>81</c:v>
                </c:pt>
                <c:pt idx="12">
                  <c:v>131</c:v>
                </c:pt>
                <c:pt idx="13">
                  <c:v>162</c:v>
                </c:pt>
              </c:numCache>
            </c:numRef>
          </c:val>
        </c:ser>
        <c:dLbls>
          <c:showLegendKey val="0"/>
          <c:showVal val="0"/>
          <c:showCatName val="0"/>
          <c:showSerName val="0"/>
          <c:showPercent val="0"/>
          <c:showBubbleSize val="0"/>
        </c:dLbls>
        <c:gapWidth val="150"/>
        <c:axId val="281560960"/>
        <c:axId val="281562496"/>
      </c:barChart>
      <c:catAx>
        <c:axId val="281560960"/>
        <c:scaling>
          <c:orientation val="minMax"/>
        </c:scaling>
        <c:delete val="0"/>
        <c:axPos val="b"/>
        <c:numFmt formatCode="General" sourceLinked="1"/>
        <c:majorTickMark val="out"/>
        <c:minorTickMark val="none"/>
        <c:tickLblPos val="nextTo"/>
        <c:crossAx val="281562496"/>
        <c:crosses val="autoZero"/>
        <c:auto val="1"/>
        <c:lblAlgn val="ctr"/>
        <c:lblOffset val="100"/>
        <c:noMultiLvlLbl val="0"/>
      </c:catAx>
      <c:valAx>
        <c:axId val="28156249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81560960"/>
        <c:crosses val="autoZero"/>
        <c:crossBetween val="between"/>
      </c:valAx>
    </c:plotArea>
    <c:legend>
      <c:legendPos val="b"/>
      <c:layout/>
      <c:overlay val="0"/>
    </c:legend>
    <c:plotVisOnly val="1"/>
    <c:dispBlanksAs val="gap"/>
    <c:showDLblsOverMax val="0"/>
  </c:chart>
  <c:spPr>
    <a:ln>
      <a:solidFill>
        <a:srgbClr val="19486A"/>
      </a:solidFill>
      <a:prstDash val="solid"/>
    </a:ln>
  </c:sp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EU financing to developing countries by financing source, 2010-2023 (Million euro at constant prices)</a:t>
            </a:r>
            <a:endParaRPr sz="1200" b="0"/>
          </a:p>
          <a:p>
            <a:pPr>
              <a:defRPr sz="1400">
                <a:latin typeface="Calibri"/>
                <a:ea typeface="Calibri"/>
                <a:cs typeface="Calibri"/>
              </a:defRPr>
            </a:pPr>
            <a:r>
              <a:rPr sz="1200" b="0"/>
              <a:t>SDG ind 17_20: freq=Annual, fin_source=Grants by non-governmental organisations</a:t>
            </a:r>
          </a:p>
        </c:rich>
      </c:tx>
      <c:overlay val="0"/>
    </c:title>
    <c:autoTitleDeleted val="0"/>
    <c:plotArea>
      <c:layout/>
      <c:barChart>
        <c:barDir val="col"/>
        <c:grouping val="clustered"/>
        <c:varyColors val="0"/>
        <c:ser>
          <c:idx val="0"/>
          <c:order val="0"/>
          <c:tx>
            <c:strRef>
              <c:f>'17_20'!$A$43</c:f>
              <c:strCache>
                <c:ptCount val="1"/>
                <c:pt idx="0">
                  <c:v>European Union - 27 countries (from 2020)</c:v>
                </c:pt>
              </c:strCache>
            </c:strRef>
          </c:tx>
          <c:spPr>
            <a:solidFill>
              <a:srgbClr val="19486A"/>
            </a:solidFill>
          </c:spPr>
          <c:invertIfNegative val="0"/>
          <c:cat>
            <c:numRef>
              <c:f>'17_20'!$B$42:$O$42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'17_20'!$B$43:$O$43</c:f>
              <c:numCache>
                <c:formatCode>General</c:formatCode>
                <c:ptCount val="14"/>
                <c:pt idx="0">
                  <c:v>3379</c:v>
                </c:pt>
                <c:pt idx="1">
                  <c:v>3101</c:v>
                </c:pt>
                <c:pt idx="2">
                  <c:v>2445</c:v>
                </c:pt>
                <c:pt idx="3">
                  <c:v>3684</c:v>
                </c:pt>
                <c:pt idx="4">
                  <c:v>2835</c:v>
                </c:pt>
                <c:pt idx="5">
                  <c:v>2821</c:v>
                </c:pt>
                <c:pt idx="6">
                  <c:v>4825</c:v>
                </c:pt>
                <c:pt idx="7">
                  <c:v>2319</c:v>
                </c:pt>
                <c:pt idx="8">
                  <c:v>1910</c:v>
                </c:pt>
                <c:pt idx="9">
                  <c:v>3463</c:v>
                </c:pt>
                <c:pt idx="10">
                  <c:v>3877</c:v>
                </c:pt>
                <c:pt idx="11">
                  <c:v>1789</c:v>
                </c:pt>
                <c:pt idx="12">
                  <c:v>3001</c:v>
                </c:pt>
                <c:pt idx="13">
                  <c:v>1701</c:v>
                </c:pt>
              </c:numCache>
            </c:numRef>
          </c:val>
        </c:ser>
        <c:ser>
          <c:idx val="1"/>
          <c:order val="1"/>
          <c:tx>
            <c:strRef>
              <c:f>'17_20'!$A$44</c:f>
              <c:strCache>
                <c:ptCount val="1"/>
                <c:pt idx="0">
                  <c:v>Denmark</c:v>
                </c:pt>
              </c:strCache>
            </c:strRef>
          </c:tx>
          <c:spPr>
            <a:solidFill>
              <a:srgbClr val="25689B"/>
            </a:solidFill>
          </c:spPr>
          <c:invertIfNegative val="0"/>
          <c:cat>
            <c:numRef>
              <c:f>'17_20'!$B$42:$O$42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'17_20'!$B$44:$O$44</c:f>
              <c:numCache>
                <c:formatCode>General</c:formatCode>
                <c:ptCount val="14"/>
                <c:pt idx="0">
                  <c:v>167</c:v>
                </c:pt>
                <c:pt idx="1">
                  <c:v>176</c:v>
                </c:pt>
                <c:pt idx="2">
                  <c:v>67</c:v>
                </c:pt>
                <c:pt idx="3">
                  <c:v>77</c:v>
                </c:pt>
                <c:pt idx="4">
                  <c:v>153</c:v>
                </c:pt>
                <c:pt idx="5">
                  <c:v>17</c:v>
                </c:pt>
                <c:pt idx="6">
                  <c:v>96</c:v>
                </c:pt>
                <c:pt idx="7">
                  <c:v>129</c:v>
                </c:pt>
                <c:pt idx="8">
                  <c:v>11</c:v>
                </c:pt>
                <c:pt idx="9">
                  <c:v>301</c:v>
                </c:pt>
                <c:pt idx="10">
                  <c:v>175</c:v>
                </c:pt>
                <c:pt idx="11">
                  <c:v>172</c:v>
                </c:pt>
                <c:pt idx="12">
                  <c:v>259</c:v>
                </c:pt>
                <c:pt idx="13">
                  <c:v>0</c:v>
                </c:pt>
              </c:numCache>
            </c:numRef>
          </c:val>
        </c:ser>
        <c:ser>
          <c:idx val="2"/>
          <c:order val="2"/>
          <c:tx>
            <c:strRef>
              <c:f>'17_20'!$A$45</c:f>
              <c:strCache>
                <c:ptCount val="1"/>
                <c:pt idx="0">
                  <c:v>Croatia</c:v>
                </c:pt>
              </c:strCache>
            </c:strRef>
          </c:tx>
          <c:spPr>
            <a:solidFill>
              <a:srgbClr val="2C7DBA"/>
            </a:solidFill>
          </c:spPr>
          <c:invertIfNegative val="0"/>
          <c:cat>
            <c:numRef>
              <c:f>'17_20'!$B$42:$O$42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'17_20'!$B$45:$O$45</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150"/>
        <c:axId val="282316800"/>
        <c:axId val="282318336"/>
      </c:barChart>
      <c:catAx>
        <c:axId val="282316800"/>
        <c:scaling>
          <c:orientation val="minMax"/>
        </c:scaling>
        <c:delete val="0"/>
        <c:axPos val="b"/>
        <c:numFmt formatCode="General" sourceLinked="1"/>
        <c:majorTickMark val="out"/>
        <c:minorTickMark val="none"/>
        <c:tickLblPos val="nextTo"/>
        <c:crossAx val="282318336"/>
        <c:crosses val="autoZero"/>
        <c:auto val="1"/>
        <c:lblAlgn val="ctr"/>
        <c:lblOffset val="100"/>
        <c:noMultiLvlLbl val="0"/>
      </c:catAx>
      <c:valAx>
        <c:axId val="28231833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82316800"/>
        <c:crosses val="autoZero"/>
        <c:crossBetween val="between"/>
      </c:valAx>
    </c:plotArea>
    <c:legend>
      <c:legendPos val="b"/>
      <c:overlay val="0"/>
    </c:legend>
    <c:plotVisOnly val="1"/>
    <c:dispBlanksAs val="gap"/>
    <c:showDLblsOverMax val="0"/>
  </c:chart>
  <c:spPr>
    <a:ln>
      <a:solidFill>
        <a:srgbClr val="19486A"/>
      </a:solidFill>
      <a:prstDash val="solid"/>
    </a:ln>
  </c:sp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EU financing to developing countries by financing source, 2010-2023 (Million euro at constant prices)</a:t>
            </a:r>
            <a:endParaRPr sz="1200" b="0"/>
          </a:p>
          <a:p>
            <a:pPr>
              <a:defRPr sz="1400">
                <a:latin typeface="Calibri"/>
                <a:ea typeface="Calibri"/>
                <a:cs typeface="Calibri"/>
              </a:defRPr>
            </a:pPr>
            <a:r>
              <a:rPr sz="1200" b="0"/>
              <a:t>SDG ind 17_20: freq=Annual, fin_source=Private flows</a:t>
            </a:r>
          </a:p>
        </c:rich>
      </c:tx>
      <c:overlay val="0"/>
    </c:title>
    <c:autoTitleDeleted val="0"/>
    <c:plotArea>
      <c:layout/>
      <c:barChart>
        <c:barDir val="col"/>
        <c:grouping val="clustered"/>
        <c:varyColors val="0"/>
        <c:ser>
          <c:idx val="0"/>
          <c:order val="0"/>
          <c:tx>
            <c:strRef>
              <c:f>'17_20'!$A$53</c:f>
              <c:strCache>
                <c:ptCount val="1"/>
                <c:pt idx="0">
                  <c:v>European Union - 27 countries (from 2020)</c:v>
                </c:pt>
              </c:strCache>
            </c:strRef>
          </c:tx>
          <c:spPr>
            <a:solidFill>
              <a:srgbClr val="19486A"/>
            </a:solidFill>
          </c:spPr>
          <c:invertIfNegative val="0"/>
          <c:cat>
            <c:numRef>
              <c:f>'17_20'!$B$52:$O$52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'17_20'!$B$53:$O$53</c:f>
              <c:numCache>
                <c:formatCode>General</c:formatCode>
                <c:ptCount val="14"/>
                <c:pt idx="0">
                  <c:v>66045</c:v>
                </c:pt>
                <c:pt idx="1">
                  <c:v>81038</c:v>
                </c:pt>
                <c:pt idx="2">
                  <c:v>61219</c:v>
                </c:pt>
                <c:pt idx="3">
                  <c:v>67327</c:v>
                </c:pt>
                <c:pt idx="4">
                  <c:v>121580</c:v>
                </c:pt>
                <c:pt idx="5">
                  <c:v>95623</c:v>
                </c:pt>
                <c:pt idx="6">
                  <c:v>71017</c:v>
                </c:pt>
                <c:pt idx="7">
                  <c:v>103202</c:v>
                </c:pt>
                <c:pt idx="8">
                  <c:v>51886</c:v>
                </c:pt>
                <c:pt idx="9">
                  <c:v>80330</c:v>
                </c:pt>
                <c:pt idx="10">
                  <c:v>40937</c:v>
                </c:pt>
                <c:pt idx="11">
                  <c:v>45217</c:v>
                </c:pt>
                <c:pt idx="12">
                  <c:v>33335</c:v>
                </c:pt>
                <c:pt idx="13">
                  <c:v>26175</c:v>
                </c:pt>
              </c:numCache>
            </c:numRef>
          </c:val>
        </c:ser>
        <c:ser>
          <c:idx val="1"/>
          <c:order val="1"/>
          <c:tx>
            <c:strRef>
              <c:f>'17_20'!$A$54</c:f>
              <c:strCache>
                <c:ptCount val="1"/>
                <c:pt idx="0">
                  <c:v>Denmark</c:v>
                </c:pt>
              </c:strCache>
            </c:strRef>
          </c:tx>
          <c:spPr>
            <a:solidFill>
              <a:srgbClr val="25689B"/>
            </a:solidFill>
          </c:spPr>
          <c:invertIfNegative val="0"/>
          <c:cat>
            <c:numRef>
              <c:f>'17_20'!$B$52:$O$52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'17_20'!$B$54:$O$54</c:f>
              <c:numCache>
                <c:formatCode>General</c:formatCode>
                <c:ptCount val="14"/>
                <c:pt idx="0">
                  <c:v>1673</c:v>
                </c:pt>
                <c:pt idx="1">
                  <c:v>-316</c:v>
                </c:pt>
                <c:pt idx="2">
                  <c:v>-227</c:v>
                </c:pt>
                <c:pt idx="3">
                  <c:v>1126</c:v>
                </c:pt>
                <c:pt idx="4">
                  <c:v>435</c:v>
                </c:pt>
                <c:pt idx="5">
                  <c:v>-143</c:v>
                </c:pt>
                <c:pt idx="6">
                  <c:v>743</c:v>
                </c:pt>
                <c:pt idx="7">
                  <c:v>2798</c:v>
                </c:pt>
                <c:pt idx="8">
                  <c:v>1133</c:v>
                </c:pt>
                <c:pt idx="9">
                  <c:v>307</c:v>
                </c:pt>
                <c:pt idx="10">
                  <c:v>0</c:v>
                </c:pt>
                <c:pt idx="11">
                  <c:v>0</c:v>
                </c:pt>
                <c:pt idx="12">
                  <c:v>0</c:v>
                </c:pt>
                <c:pt idx="13">
                  <c:v>0</c:v>
                </c:pt>
              </c:numCache>
            </c:numRef>
          </c:val>
        </c:ser>
        <c:ser>
          <c:idx val="2"/>
          <c:order val="2"/>
          <c:tx>
            <c:strRef>
              <c:f>'17_20'!$A$55</c:f>
              <c:strCache>
                <c:ptCount val="1"/>
                <c:pt idx="0">
                  <c:v>Croatia</c:v>
                </c:pt>
              </c:strCache>
            </c:strRef>
          </c:tx>
          <c:spPr>
            <a:solidFill>
              <a:srgbClr val="2C7DBA"/>
            </a:solidFill>
          </c:spPr>
          <c:invertIfNegative val="0"/>
          <c:cat>
            <c:numRef>
              <c:f>'17_20'!$B$52:$O$52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'17_20'!$B$55:$O$55</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150"/>
        <c:axId val="282446848"/>
        <c:axId val="282456832"/>
      </c:barChart>
      <c:catAx>
        <c:axId val="282446848"/>
        <c:scaling>
          <c:orientation val="minMax"/>
        </c:scaling>
        <c:delete val="0"/>
        <c:axPos val="b"/>
        <c:numFmt formatCode="General" sourceLinked="1"/>
        <c:majorTickMark val="out"/>
        <c:minorTickMark val="none"/>
        <c:tickLblPos val="nextTo"/>
        <c:crossAx val="282456832"/>
        <c:crosses val="autoZero"/>
        <c:auto val="1"/>
        <c:lblAlgn val="ctr"/>
        <c:lblOffset val="100"/>
        <c:noMultiLvlLbl val="0"/>
      </c:catAx>
      <c:valAx>
        <c:axId val="28245683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82446848"/>
        <c:crosses val="autoZero"/>
        <c:crossBetween val="between"/>
      </c:valAx>
    </c:plotArea>
    <c:legend>
      <c:legendPos val="b"/>
      <c:overlay val="0"/>
    </c:legend>
    <c:plotVisOnly val="1"/>
    <c:dispBlanksAs val="gap"/>
    <c:showDLblsOverMax val="0"/>
  </c:chart>
  <c:spPr>
    <a:ln>
      <a:solidFill>
        <a:srgbClr val="19486A"/>
      </a:solidFill>
      <a:prstDash val="solid"/>
    </a:ln>
  </c:sp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EU financing to developing countries by financing source, 2010-2023 (Million euro at constant prices)</a:t>
            </a:r>
            <a:endParaRPr sz="1200" b="0"/>
          </a:p>
          <a:p>
            <a:pPr>
              <a:defRPr sz="1400">
                <a:latin typeface="Calibri"/>
                <a:ea typeface="Calibri"/>
                <a:cs typeface="Calibri"/>
              </a:defRPr>
            </a:pPr>
            <a:r>
              <a:rPr sz="1200" b="0"/>
              <a:t>SDG ind 17_20: freq=Annual, fin_source=Other official flows</a:t>
            </a:r>
          </a:p>
        </c:rich>
      </c:tx>
      <c:overlay val="0"/>
    </c:title>
    <c:autoTitleDeleted val="0"/>
    <c:plotArea>
      <c:layout/>
      <c:barChart>
        <c:barDir val="col"/>
        <c:grouping val="clustered"/>
        <c:varyColors val="0"/>
        <c:ser>
          <c:idx val="0"/>
          <c:order val="0"/>
          <c:tx>
            <c:strRef>
              <c:f>'17_20'!$A$63</c:f>
              <c:strCache>
                <c:ptCount val="1"/>
                <c:pt idx="0">
                  <c:v>European Union - 27 countries (from 2020)</c:v>
                </c:pt>
              </c:strCache>
            </c:strRef>
          </c:tx>
          <c:spPr>
            <a:solidFill>
              <a:srgbClr val="19486A"/>
            </a:solidFill>
          </c:spPr>
          <c:invertIfNegative val="0"/>
          <c:cat>
            <c:numRef>
              <c:f>'17_20'!$B$62:$O$62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'17_20'!$B$63:$O$63</c:f>
              <c:numCache>
                <c:formatCode>General</c:formatCode>
                <c:ptCount val="14"/>
                <c:pt idx="0">
                  <c:v>553</c:v>
                </c:pt>
                <c:pt idx="1">
                  <c:v>784</c:v>
                </c:pt>
                <c:pt idx="2">
                  <c:v>611</c:v>
                </c:pt>
                <c:pt idx="3">
                  <c:v>1164</c:v>
                </c:pt>
                <c:pt idx="4">
                  <c:v>740</c:v>
                </c:pt>
                <c:pt idx="5">
                  <c:v>2016</c:v>
                </c:pt>
                <c:pt idx="6">
                  <c:v>335</c:v>
                </c:pt>
                <c:pt idx="7">
                  <c:v>-71</c:v>
                </c:pt>
                <c:pt idx="8">
                  <c:v>156</c:v>
                </c:pt>
                <c:pt idx="9">
                  <c:v>811</c:v>
                </c:pt>
                <c:pt idx="10">
                  <c:v>196</c:v>
                </c:pt>
                <c:pt idx="11">
                  <c:v>1134</c:v>
                </c:pt>
                <c:pt idx="12">
                  <c:v>837</c:v>
                </c:pt>
                <c:pt idx="13">
                  <c:v>739</c:v>
                </c:pt>
              </c:numCache>
            </c:numRef>
          </c:val>
        </c:ser>
        <c:ser>
          <c:idx val="1"/>
          <c:order val="1"/>
          <c:tx>
            <c:strRef>
              <c:f>'17_20'!$A$64</c:f>
              <c:strCache>
                <c:ptCount val="1"/>
                <c:pt idx="0">
                  <c:v>Denmark</c:v>
                </c:pt>
              </c:strCache>
            </c:strRef>
          </c:tx>
          <c:spPr>
            <a:solidFill>
              <a:srgbClr val="25689B"/>
            </a:solidFill>
          </c:spPr>
          <c:invertIfNegative val="0"/>
          <c:cat>
            <c:numRef>
              <c:f>'17_20'!$B$62:$O$62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'17_20'!$B$64:$O$64</c:f>
              <c:numCache>
                <c:formatCode>General</c:formatCode>
                <c:ptCount val="14"/>
                <c:pt idx="0">
                  <c:v>10</c:v>
                </c:pt>
                <c:pt idx="1">
                  <c:v>39</c:v>
                </c:pt>
                <c:pt idx="2">
                  <c:v>-113</c:v>
                </c:pt>
                <c:pt idx="3">
                  <c:v>103</c:v>
                </c:pt>
                <c:pt idx="4">
                  <c:v>-95</c:v>
                </c:pt>
                <c:pt idx="5">
                  <c:v>120</c:v>
                </c:pt>
                <c:pt idx="6">
                  <c:v>-99</c:v>
                </c:pt>
                <c:pt idx="7">
                  <c:v>-57</c:v>
                </c:pt>
                <c:pt idx="8">
                  <c:v>232</c:v>
                </c:pt>
                <c:pt idx="9">
                  <c:v>264</c:v>
                </c:pt>
                <c:pt idx="10">
                  <c:v>8</c:v>
                </c:pt>
                <c:pt idx="11">
                  <c:v>169</c:v>
                </c:pt>
                <c:pt idx="12">
                  <c:v>-18</c:v>
                </c:pt>
                <c:pt idx="13">
                  <c:v>-343</c:v>
                </c:pt>
              </c:numCache>
            </c:numRef>
          </c:val>
        </c:ser>
        <c:ser>
          <c:idx val="2"/>
          <c:order val="2"/>
          <c:tx>
            <c:strRef>
              <c:f>'17_20'!$A$65</c:f>
              <c:strCache>
                <c:ptCount val="1"/>
                <c:pt idx="0">
                  <c:v>Croatia</c:v>
                </c:pt>
              </c:strCache>
            </c:strRef>
          </c:tx>
          <c:spPr>
            <a:solidFill>
              <a:srgbClr val="2C7DBA"/>
            </a:solidFill>
          </c:spPr>
          <c:invertIfNegative val="0"/>
          <c:cat>
            <c:numRef>
              <c:f>'17_20'!$B$62:$O$62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'17_20'!$B$65:$O$65</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150"/>
        <c:axId val="282599808"/>
        <c:axId val="282601344"/>
      </c:barChart>
      <c:catAx>
        <c:axId val="282599808"/>
        <c:scaling>
          <c:orientation val="minMax"/>
        </c:scaling>
        <c:delete val="0"/>
        <c:axPos val="b"/>
        <c:numFmt formatCode="General" sourceLinked="1"/>
        <c:majorTickMark val="out"/>
        <c:minorTickMark val="none"/>
        <c:tickLblPos val="nextTo"/>
        <c:crossAx val="282601344"/>
        <c:crosses val="autoZero"/>
        <c:auto val="1"/>
        <c:lblAlgn val="ctr"/>
        <c:lblOffset val="100"/>
        <c:noMultiLvlLbl val="0"/>
      </c:catAx>
      <c:valAx>
        <c:axId val="28260134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82599808"/>
        <c:crosses val="autoZero"/>
        <c:crossBetween val="between"/>
      </c:valAx>
    </c:plotArea>
    <c:legend>
      <c:legendPos val="b"/>
      <c:overlay val="0"/>
    </c:legend>
    <c:plotVisOnly val="1"/>
    <c:dispBlanksAs val="gap"/>
    <c:showDLblsOverMax val="0"/>
  </c:chart>
  <c:spPr>
    <a:ln>
      <a:solidFill>
        <a:srgbClr val="19486A"/>
      </a:solidFill>
      <a:prstDash val="solid"/>
    </a:ln>
  </c:sp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EU financing to developing countries by financing source, 2010-2023 (Million euro at constant prices)</a:t>
            </a:r>
            <a:endParaRPr sz="1200" b="0"/>
          </a:p>
          <a:p>
            <a:pPr>
              <a:defRPr sz="1400">
                <a:latin typeface="Calibri"/>
                <a:ea typeface="Calibri"/>
                <a:cs typeface="Calibri"/>
              </a:defRPr>
            </a:pPr>
            <a:r>
              <a:rPr sz="1200" b="0"/>
              <a:t>SDG ind 17_20: freq=Annual, fin_source=Officially supported export credits</a:t>
            </a:r>
          </a:p>
        </c:rich>
      </c:tx>
      <c:overlay val="0"/>
    </c:title>
    <c:autoTitleDeleted val="0"/>
    <c:plotArea>
      <c:layout/>
      <c:barChart>
        <c:barDir val="col"/>
        <c:grouping val="clustered"/>
        <c:varyColors val="0"/>
        <c:ser>
          <c:idx val="0"/>
          <c:order val="0"/>
          <c:tx>
            <c:strRef>
              <c:f>'17_20'!$A$73</c:f>
              <c:strCache>
                <c:ptCount val="1"/>
                <c:pt idx="0">
                  <c:v>European Union - 27 countries (from 2020)</c:v>
                </c:pt>
              </c:strCache>
            </c:strRef>
          </c:tx>
          <c:spPr>
            <a:solidFill>
              <a:srgbClr val="19486A"/>
            </a:solidFill>
          </c:spPr>
          <c:invertIfNegative val="0"/>
          <c:cat>
            <c:numRef>
              <c:f>'17_20'!$B$72:$O$72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'17_20'!$B$73:$O$73</c:f>
              <c:numCache>
                <c:formatCode>General</c:formatCode>
                <c:ptCount val="14"/>
                <c:pt idx="0">
                  <c:v>9588</c:v>
                </c:pt>
                <c:pt idx="1">
                  <c:v>9201</c:v>
                </c:pt>
                <c:pt idx="2">
                  <c:v>5020</c:v>
                </c:pt>
                <c:pt idx="3">
                  <c:v>6467</c:v>
                </c:pt>
                <c:pt idx="4">
                  <c:v>179</c:v>
                </c:pt>
                <c:pt idx="5">
                  <c:v>2166</c:v>
                </c:pt>
                <c:pt idx="6">
                  <c:v>3020</c:v>
                </c:pt>
                <c:pt idx="7">
                  <c:v>-633</c:v>
                </c:pt>
                <c:pt idx="8">
                  <c:v>2974</c:v>
                </c:pt>
                <c:pt idx="9">
                  <c:v>-3673</c:v>
                </c:pt>
                <c:pt idx="10">
                  <c:v>196</c:v>
                </c:pt>
                <c:pt idx="11">
                  <c:v>-2009</c:v>
                </c:pt>
                <c:pt idx="12">
                  <c:v>415</c:v>
                </c:pt>
                <c:pt idx="13">
                  <c:v>9749</c:v>
                </c:pt>
              </c:numCache>
            </c:numRef>
          </c:val>
        </c:ser>
        <c:ser>
          <c:idx val="1"/>
          <c:order val="1"/>
          <c:tx>
            <c:strRef>
              <c:f>'17_20'!$A$74</c:f>
              <c:strCache>
                <c:ptCount val="1"/>
                <c:pt idx="0">
                  <c:v>Denmark</c:v>
                </c:pt>
              </c:strCache>
            </c:strRef>
          </c:tx>
          <c:spPr>
            <a:solidFill>
              <a:srgbClr val="25689B"/>
            </a:solidFill>
          </c:spPr>
          <c:invertIfNegative val="0"/>
          <c:cat>
            <c:numRef>
              <c:f>'17_20'!$B$72:$O$72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'17_20'!$B$74:$O$74</c:f>
              <c:numCache>
                <c:formatCode>General</c:formatCode>
                <c:ptCount val="14"/>
                <c:pt idx="0">
                  <c:v>-42</c:v>
                </c:pt>
                <c:pt idx="1">
                  <c:v>0</c:v>
                </c:pt>
                <c:pt idx="2">
                  <c:v>-2</c:v>
                </c:pt>
                <c:pt idx="3">
                  <c:v>-2</c:v>
                </c:pt>
                <c:pt idx="4">
                  <c:v>573</c:v>
                </c:pt>
                <c:pt idx="5">
                  <c:v>396</c:v>
                </c:pt>
                <c:pt idx="6">
                  <c:v>279</c:v>
                </c:pt>
                <c:pt idx="7">
                  <c:v>775</c:v>
                </c:pt>
                <c:pt idx="8">
                  <c:v>1708</c:v>
                </c:pt>
                <c:pt idx="9">
                  <c:v>-279</c:v>
                </c:pt>
                <c:pt idx="10">
                  <c:v>678</c:v>
                </c:pt>
                <c:pt idx="11">
                  <c:v>520</c:v>
                </c:pt>
                <c:pt idx="12">
                  <c:v>-269</c:v>
                </c:pt>
                <c:pt idx="13">
                  <c:v>-290</c:v>
                </c:pt>
              </c:numCache>
            </c:numRef>
          </c:val>
        </c:ser>
        <c:ser>
          <c:idx val="2"/>
          <c:order val="2"/>
          <c:tx>
            <c:strRef>
              <c:f>'17_20'!$A$75</c:f>
              <c:strCache>
                <c:ptCount val="1"/>
                <c:pt idx="0">
                  <c:v>Croatia</c:v>
                </c:pt>
              </c:strCache>
            </c:strRef>
          </c:tx>
          <c:spPr>
            <a:solidFill>
              <a:srgbClr val="2C7DBA"/>
            </a:solidFill>
          </c:spPr>
          <c:invertIfNegative val="0"/>
          <c:cat>
            <c:numRef>
              <c:f>'17_20'!$B$72:$O$72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'17_20'!$B$75:$O$75</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150"/>
        <c:axId val="282719744"/>
        <c:axId val="282721280"/>
      </c:barChart>
      <c:catAx>
        <c:axId val="282719744"/>
        <c:scaling>
          <c:orientation val="minMax"/>
        </c:scaling>
        <c:delete val="0"/>
        <c:axPos val="b"/>
        <c:numFmt formatCode="General" sourceLinked="1"/>
        <c:majorTickMark val="out"/>
        <c:minorTickMark val="none"/>
        <c:tickLblPos val="nextTo"/>
        <c:crossAx val="282721280"/>
        <c:crosses val="autoZero"/>
        <c:auto val="1"/>
        <c:lblAlgn val="ctr"/>
        <c:lblOffset val="100"/>
        <c:noMultiLvlLbl val="0"/>
      </c:catAx>
      <c:valAx>
        <c:axId val="28272128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82719744"/>
        <c:crosses val="autoZero"/>
        <c:crossBetween val="between"/>
      </c:valAx>
    </c:plotArea>
    <c:legend>
      <c:legendPos val="b"/>
      <c:overlay val="0"/>
    </c:legend>
    <c:plotVisOnly val="1"/>
    <c:dispBlanksAs val="gap"/>
    <c:showDLblsOverMax val="0"/>
  </c:chart>
  <c:spPr>
    <a:ln>
      <a:solidFill>
        <a:srgbClr val="19486A"/>
      </a:solidFill>
      <a:prstDash val="solid"/>
    </a:ln>
  </c:sp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EU imports from developing countries by country income groups, 2010-2023 (Million euro)</a:t>
            </a:r>
            <a:endParaRPr lang="en-US" sz="1200" b="0"/>
          </a:p>
          <a:p>
            <a:pPr>
              <a:defRPr sz="1400">
                <a:latin typeface="Calibri"/>
                <a:ea typeface="Calibri"/>
                <a:cs typeface="Calibri"/>
              </a:defRPr>
            </a:pPr>
            <a:r>
              <a:rPr lang="en-US" sz="1200" b="0"/>
              <a:t>SDG ind 17_30: freq=Annual, sitc06=Total - all products</a:t>
            </a:r>
          </a:p>
          <a:p>
            <a:pPr>
              <a:defRPr sz="1400">
                <a:latin typeface="Calibri"/>
                <a:ea typeface="Calibri"/>
                <a:cs typeface="Calibri"/>
              </a:defRPr>
            </a:pPr>
            <a:r>
              <a:rPr lang="en-US" sz="1200" b="0"/>
              <a:t>partner=Least developed countries</a:t>
            </a:r>
          </a:p>
        </c:rich>
      </c:tx>
      <c:layout/>
      <c:overlay val="0"/>
    </c:title>
    <c:autoTitleDeleted val="0"/>
    <c:plotArea>
      <c:layout/>
      <c:barChart>
        <c:barDir val="col"/>
        <c:grouping val="clustered"/>
        <c:varyColors val="0"/>
        <c:ser>
          <c:idx val="0"/>
          <c:order val="0"/>
          <c:tx>
            <c:strRef>
              <c:f>'17_30'!$A$23</c:f>
              <c:strCache>
                <c:ptCount val="1"/>
                <c:pt idx="0">
                  <c:v>European Union - 27 countries (from 2020)</c:v>
                </c:pt>
              </c:strCache>
            </c:strRef>
          </c:tx>
          <c:spPr>
            <a:solidFill>
              <a:srgbClr val="19486A"/>
            </a:solidFill>
          </c:spPr>
          <c:invertIfNegative val="0"/>
          <c:cat>
            <c:numRef>
              <c:f>'17_30'!$B$22:$O$22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'17_30'!$B$23:$O$23</c:f>
              <c:numCache>
                <c:formatCode>General</c:formatCode>
                <c:ptCount val="14"/>
                <c:pt idx="0">
                  <c:v>20424</c:v>
                </c:pt>
                <c:pt idx="1">
                  <c:v>28047</c:v>
                </c:pt>
                <c:pt idx="2">
                  <c:v>28997</c:v>
                </c:pt>
                <c:pt idx="3">
                  <c:v>31207</c:v>
                </c:pt>
                <c:pt idx="4">
                  <c:v>33101</c:v>
                </c:pt>
                <c:pt idx="5">
                  <c:v>34939</c:v>
                </c:pt>
                <c:pt idx="6">
                  <c:v>32170</c:v>
                </c:pt>
                <c:pt idx="7">
                  <c:v>33261</c:v>
                </c:pt>
                <c:pt idx="8">
                  <c:v>35973</c:v>
                </c:pt>
                <c:pt idx="9">
                  <c:v>38068</c:v>
                </c:pt>
                <c:pt idx="10">
                  <c:v>31601</c:v>
                </c:pt>
                <c:pt idx="11">
                  <c:v>35391</c:v>
                </c:pt>
                <c:pt idx="12">
                  <c:v>65370</c:v>
                </c:pt>
                <c:pt idx="13">
                  <c:v>50681</c:v>
                </c:pt>
              </c:numCache>
            </c:numRef>
          </c:val>
        </c:ser>
        <c:ser>
          <c:idx val="1"/>
          <c:order val="1"/>
          <c:tx>
            <c:strRef>
              <c:f>'17_30'!$A$24</c:f>
              <c:strCache>
                <c:ptCount val="1"/>
                <c:pt idx="0">
                  <c:v>Denmark</c:v>
                </c:pt>
              </c:strCache>
            </c:strRef>
          </c:tx>
          <c:spPr>
            <a:solidFill>
              <a:srgbClr val="25689B"/>
            </a:solidFill>
          </c:spPr>
          <c:invertIfNegative val="0"/>
          <c:cat>
            <c:numRef>
              <c:f>'17_30'!$B$22:$O$22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'17_30'!$B$24:$O$24</c:f>
              <c:numCache>
                <c:formatCode>General</c:formatCode>
                <c:ptCount val="14"/>
                <c:pt idx="0">
                  <c:v>353</c:v>
                </c:pt>
                <c:pt idx="1">
                  <c:v>363</c:v>
                </c:pt>
                <c:pt idx="2">
                  <c:v>438</c:v>
                </c:pt>
                <c:pt idx="3">
                  <c:v>411</c:v>
                </c:pt>
                <c:pt idx="4">
                  <c:v>522</c:v>
                </c:pt>
                <c:pt idx="5">
                  <c:v>624</c:v>
                </c:pt>
                <c:pt idx="6">
                  <c:v>735</c:v>
                </c:pt>
                <c:pt idx="7">
                  <c:v>821</c:v>
                </c:pt>
                <c:pt idx="8">
                  <c:v>898</c:v>
                </c:pt>
                <c:pt idx="9">
                  <c:v>1041</c:v>
                </c:pt>
                <c:pt idx="10">
                  <c:v>927</c:v>
                </c:pt>
                <c:pt idx="11">
                  <c:v>1098</c:v>
                </c:pt>
                <c:pt idx="12">
                  <c:v>1516</c:v>
                </c:pt>
                <c:pt idx="13">
                  <c:v>1216</c:v>
                </c:pt>
              </c:numCache>
            </c:numRef>
          </c:val>
        </c:ser>
        <c:ser>
          <c:idx val="2"/>
          <c:order val="2"/>
          <c:tx>
            <c:strRef>
              <c:f>'17_30'!$A$25</c:f>
              <c:strCache>
                <c:ptCount val="1"/>
                <c:pt idx="0">
                  <c:v>Croatia</c:v>
                </c:pt>
              </c:strCache>
            </c:strRef>
          </c:tx>
          <c:spPr>
            <a:solidFill>
              <a:srgbClr val="2C7DBA"/>
            </a:solidFill>
          </c:spPr>
          <c:invertIfNegative val="0"/>
          <c:cat>
            <c:numRef>
              <c:f>'17_30'!$B$22:$O$22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'17_30'!$B$25:$O$25</c:f>
              <c:numCache>
                <c:formatCode>General</c:formatCode>
                <c:ptCount val="14"/>
                <c:pt idx="0">
                  <c:v>34</c:v>
                </c:pt>
                <c:pt idx="1">
                  <c:v>55</c:v>
                </c:pt>
                <c:pt idx="2">
                  <c:v>69</c:v>
                </c:pt>
                <c:pt idx="3">
                  <c:v>45</c:v>
                </c:pt>
                <c:pt idx="4">
                  <c:v>18</c:v>
                </c:pt>
                <c:pt idx="5">
                  <c:v>22</c:v>
                </c:pt>
                <c:pt idx="6">
                  <c:v>36</c:v>
                </c:pt>
                <c:pt idx="7">
                  <c:v>38</c:v>
                </c:pt>
                <c:pt idx="8">
                  <c:v>27</c:v>
                </c:pt>
                <c:pt idx="9">
                  <c:v>110</c:v>
                </c:pt>
                <c:pt idx="10">
                  <c:v>33</c:v>
                </c:pt>
                <c:pt idx="11">
                  <c:v>29</c:v>
                </c:pt>
                <c:pt idx="12">
                  <c:v>80</c:v>
                </c:pt>
                <c:pt idx="13">
                  <c:v>286</c:v>
                </c:pt>
              </c:numCache>
            </c:numRef>
          </c:val>
        </c:ser>
        <c:dLbls>
          <c:showLegendKey val="0"/>
          <c:showVal val="0"/>
          <c:showCatName val="0"/>
          <c:showSerName val="0"/>
          <c:showPercent val="0"/>
          <c:showBubbleSize val="0"/>
        </c:dLbls>
        <c:gapWidth val="150"/>
        <c:axId val="282999040"/>
        <c:axId val="283000832"/>
      </c:barChart>
      <c:catAx>
        <c:axId val="282999040"/>
        <c:scaling>
          <c:orientation val="minMax"/>
        </c:scaling>
        <c:delete val="0"/>
        <c:axPos val="b"/>
        <c:numFmt formatCode="General" sourceLinked="1"/>
        <c:majorTickMark val="out"/>
        <c:minorTickMark val="none"/>
        <c:tickLblPos val="nextTo"/>
        <c:crossAx val="283000832"/>
        <c:crosses val="autoZero"/>
        <c:auto val="1"/>
        <c:lblAlgn val="ctr"/>
        <c:lblOffset val="100"/>
        <c:noMultiLvlLbl val="0"/>
      </c:catAx>
      <c:valAx>
        <c:axId val="28300083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82999040"/>
        <c:crosses val="autoZero"/>
        <c:crossBetween val="between"/>
      </c:valAx>
    </c:plotArea>
    <c:legend>
      <c:legendPos val="b"/>
      <c:layout/>
      <c:overlay val="0"/>
    </c:legend>
    <c:plotVisOnly val="1"/>
    <c:dispBlanksAs val="gap"/>
    <c:showDLblsOverMax val="0"/>
  </c:chart>
  <c:spPr>
    <a:ln>
      <a:solidFill>
        <a:srgbClr val="19486A"/>
      </a:solidFill>
      <a:prstDash val="solid"/>
    </a:ln>
  </c:sp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General government gross debt, 2010-2023 (Percentage of gross domestic product (GDP))</a:t>
            </a:r>
            <a:endParaRPr lang="en-US" sz="1200" b="0"/>
          </a:p>
          <a:p>
            <a:pPr>
              <a:defRPr sz="1400">
                <a:latin typeface="Calibri"/>
                <a:ea typeface="Calibri"/>
                <a:cs typeface="Calibri"/>
              </a:defRPr>
            </a:pPr>
            <a:r>
              <a:rPr lang="en-US" sz="1200" b="0"/>
              <a:t>SDG ind 17_40: freq=Annual, sector=General government, na_item=Government consolidated gross debt</a:t>
            </a:r>
          </a:p>
        </c:rich>
      </c:tx>
      <c:layout/>
      <c:overlay val="0"/>
    </c:title>
    <c:autoTitleDeleted val="0"/>
    <c:plotArea>
      <c:layout/>
      <c:barChart>
        <c:barDir val="col"/>
        <c:grouping val="clustered"/>
        <c:varyColors val="0"/>
        <c:ser>
          <c:idx val="0"/>
          <c:order val="0"/>
          <c:tx>
            <c:strRef>
              <c:f>'17_40'!$A$23</c:f>
              <c:strCache>
                <c:ptCount val="1"/>
                <c:pt idx="0">
                  <c:v>European Union - 27 countries (from 2020)</c:v>
                </c:pt>
              </c:strCache>
            </c:strRef>
          </c:tx>
          <c:spPr>
            <a:solidFill>
              <a:srgbClr val="19486A"/>
            </a:solidFill>
          </c:spPr>
          <c:invertIfNegative val="0"/>
          <c:cat>
            <c:numRef>
              <c:f>'17_40'!$B$22:$O$22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'17_40'!$B$23:$O$23</c:f>
              <c:numCache>
                <c:formatCode>General</c:formatCode>
                <c:ptCount val="14"/>
                <c:pt idx="0">
                  <c:v>80.400000000000006</c:v>
                </c:pt>
                <c:pt idx="1">
                  <c:v>81.7</c:v>
                </c:pt>
                <c:pt idx="2">
                  <c:v>85</c:v>
                </c:pt>
                <c:pt idx="3">
                  <c:v>86.7</c:v>
                </c:pt>
                <c:pt idx="4">
                  <c:v>86.9</c:v>
                </c:pt>
                <c:pt idx="5">
                  <c:v>85</c:v>
                </c:pt>
                <c:pt idx="6">
                  <c:v>84</c:v>
                </c:pt>
                <c:pt idx="7">
                  <c:v>81.5</c:v>
                </c:pt>
                <c:pt idx="8">
                  <c:v>79.5</c:v>
                </c:pt>
                <c:pt idx="9">
                  <c:v>77.400000000000006</c:v>
                </c:pt>
                <c:pt idx="10">
                  <c:v>89.5</c:v>
                </c:pt>
                <c:pt idx="11">
                  <c:v>86.7</c:v>
                </c:pt>
                <c:pt idx="12">
                  <c:v>82.5</c:v>
                </c:pt>
                <c:pt idx="13">
                  <c:v>80.8</c:v>
                </c:pt>
              </c:numCache>
            </c:numRef>
          </c:val>
        </c:ser>
        <c:ser>
          <c:idx val="1"/>
          <c:order val="1"/>
          <c:tx>
            <c:strRef>
              <c:f>'17_40'!$A$24</c:f>
              <c:strCache>
                <c:ptCount val="1"/>
                <c:pt idx="0">
                  <c:v>Denmark</c:v>
                </c:pt>
              </c:strCache>
            </c:strRef>
          </c:tx>
          <c:spPr>
            <a:solidFill>
              <a:srgbClr val="25689B"/>
            </a:solidFill>
          </c:spPr>
          <c:invertIfNegative val="0"/>
          <c:cat>
            <c:numRef>
              <c:f>'17_40'!$B$22:$O$22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'17_40'!$B$24:$O$24</c:f>
              <c:numCache>
                <c:formatCode>General</c:formatCode>
                <c:ptCount val="14"/>
                <c:pt idx="0">
                  <c:v>46.1</c:v>
                </c:pt>
                <c:pt idx="1">
                  <c:v>50</c:v>
                </c:pt>
                <c:pt idx="2">
                  <c:v>48.7</c:v>
                </c:pt>
                <c:pt idx="3">
                  <c:v>47.8</c:v>
                </c:pt>
                <c:pt idx="4">
                  <c:v>48.7</c:v>
                </c:pt>
                <c:pt idx="5">
                  <c:v>44.6</c:v>
                </c:pt>
                <c:pt idx="6">
                  <c:v>41.7</c:v>
                </c:pt>
                <c:pt idx="7">
                  <c:v>40.200000000000003</c:v>
                </c:pt>
                <c:pt idx="8">
                  <c:v>38.5</c:v>
                </c:pt>
                <c:pt idx="9">
                  <c:v>38.299999999999997</c:v>
                </c:pt>
                <c:pt idx="10">
                  <c:v>46.3</c:v>
                </c:pt>
                <c:pt idx="11">
                  <c:v>40.5</c:v>
                </c:pt>
                <c:pt idx="12">
                  <c:v>34.1</c:v>
                </c:pt>
                <c:pt idx="13">
                  <c:v>33.6</c:v>
                </c:pt>
              </c:numCache>
            </c:numRef>
          </c:val>
        </c:ser>
        <c:ser>
          <c:idx val="2"/>
          <c:order val="2"/>
          <c:tx>
            <c:strRef>
              <c:f>'17_40'!$A$25</c:f>
              <c:strCache>
                <c:ptCount val="1"/>
                <c:pt idx="0">
                  <c:v>Croatia</c:v>
                </c:pt>
              </c:strCache>
            </c:strRef>
          </c:tx>
          <c:spPr>
            <a:solidFill>
              <a:srgbClr val="2C7DBA"/>
            </a:solidFill>
          </c:spPr>
          <c:invertIfNegative val="0"/>
          <c:cat>
            <c:numRef>
              <c:f>'17_40'!$B$22:$O$22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'17_40'!$B$25:$O$25</c:f>
              <c:numCache>
                <c:formatCode>General</c:formatCode>
                <c:ptCount val="14"/>
                <c:pt idx="0">
                  <c:v>56.8</c:v>
                </c:pt>
                <c:pt idx="1">
                  <c:v>63.1</c:v>
                </c:pt>
                <c:pt idx="2">
                  <c:v>68.8</c:v>
                </c:pt>
                <c:pt idx="3">
                  <c:v>79.5</c:v>
                </c:pt>
                <c:pt idx="4">
                  <c:v>83.2</c:v>
                </c:pt>
                <c:pt idx="5">
                  <c:v>82.8</c:v>
                </c:pt>
                <c:pt idx="6">
                  <c:v>79.3</c:v>
                </c:pt>
                <c:pt idx="7">
                  <c:v>76.2</c:v>
                </c:pt>
                <c:pt idx="8">
                  <c:v>72.8</c:v>
                </c:pt>
                <c:pt idx="9">
                  <c:v>70.900000000000006</c:v>
                </c:pt>
                <c:pt idx="10">
                  <c:v>86.5</c:v>
                </c:pt>
                <c:pt idx="11">
                  <c:v>78.2</c:v>
                </c:pt>
                <c:pt idx="12">
                  <c:v>68.5</c:v>
                </c:pt>
                <c:pt idx="13">
                  <c:v>61.8</c:v>
                </c:pt>
              </c:numCache>
            </c:numRef>
          </c:val>
        </c:ser>
        <c:dLbls>
          <c:showLegendKey val="0"/>
          <c:showVal val="0"/>
          <c:showCatName val="0"/>
          <c:showSerName val="0"/>
          <c:showPercent val="0"/>
          <c:showBubbleSize val="0"/>
        </c:dLbls>
        <c:gapWidth val="150"/>
        <c:axId val="280878464"/>
        <c:axId val="281311872"/>
      </c:barChart>
      <c:catAx>
        <c:axId val="280878464"/>
        <c:scaling>
          <c:orientation val="minMax"/>
        </c:scaling>
        <c:delete val="0"/>
        <c:axPos val="b"/>
        <c:numFmt formatCode="General" sourceLinked="1"/>
        <c:majorTickMark val="out"/>
        <c:minorTickMark val="none"/>
        <c:tickLblPos val="nextTo"/>
        <c:crossAx val="281311872"/>
        <c:crosses val="autoZero"/>
        <c:auto val="1"/>
        <c:lblAlgn val="ctr"/>
        <c:lblOffset val="100"/>
        <c:noMultiLvlLbl val="0"/>
      </c:catAx>
      <c:valAx>
        <c:axId val="28131187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80878464"/>
        <c:crosses val="autoZero"/>
        <c:crossBetween val="between"/>
      </c:valAx>
    </c:plotArea>
    <c:legend>
      <c:legendPos val="b"/>
      <c:layout/>
      <c:overlay val="0"/>
    </c:legend>
    <c:plotVisOnly val="1"/>
    <c:dispBlanksAs val="gap"/>
    <c:showDLblsOverMax val="0"/>
  </c:chart>
  <c:spPr>
    <a:ln>
      <a:solidFill>
        <a:srgbClr val="19486A"/>
      </a:solidFill>
      <a:prstDash val="solid"/>
    </a:ln>
  </c:sp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General government gross debt, 2010-2023 (Million euro)</a:t>
            </a:r>
            <a:endParaRPr lang="en-US" sz="1200" b="0"/>
          </a:p>
          <a:p>
            <a:pPr>
              <a:defRPr sz="1400">
                <a:latin typeface="Calibri"/>
                <a:ea typeface="Calibri"/>
                <a:cs typeface="Calibri"/>
              </a:defRPr>
            </a:pPr>
            <a:r>
              <a:rPr lang="en-US" sz="1200" b="0"/>
              <a:t>SDG ind 17_40: freq=Annual, sector=General government, na_item=Government consolidated gross debt</a:t>
            </a:r>
          </a:p>
        </c:rich>
      </c:tx>
      <c:layout/>
      <c:overlay val="0"/>
    </c:title>
    <c:autoTitleDeleted val="0"/>
    <c:plotArea>
      <c:layout/>
      <c:barChart>
        <c:barDir val="col"/>
        <c:grouping val="clustered"/>
        <c:varyColors val="0"/>
        <c:ser>
          <c:idx val="0"/>
          <c:order val="0"/>
          <c:tx>
            <c:strRef>
              <c:f>'17_40'!$A$33</c:f>
              <c:strCache>
                <c:ptCount val="1"/>
                <c:pt idx="0">
                  <c:v>European Union - 27 countries (from 2020)</c:v>
                </c:pt>
              </c:strCache>
            </c:strRef>
          </c:tx>
          <c:spPr>
            <a:solidFill>
              <a:srgbClr val="19486A"/>
            </a:solidFill>
          </c:spPr>
          <c:invertIfNegative val="0"/>
          <c:cat>
            <c:numRef>
              <c:f>'17_40'!$B$32:$O$32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'17_40'!$B$33:$O$33</c:f>
              <c:numCache>
                <c:formatCode>General</c:formatCode>
                <c:ptCount val="14"/>
                <c:pt idx="0">
                  <c:v>8880738.8000000007</c:v>
                </c:pt>
                <c:pt idx="1">
                  <c:v>9315222.5</c:v>
                </c:pt>
                <c:pt idx="2">
                  <c:v>9742662.5</c:v>
                </c:pt>
                <c:pt idx="3">
                  <c:v>10056732.300000001</c:v>
                </c:pt>
                <c:pt idx="4">
                  <c:v>10310655.9</c:v>
                </c:pt>
                <c:pt idx="5">
                  <c:v>10466022.5</c:v>
                </c:pt>
                <c:pt idx="6">
                  <c:v>10620080.6</c:v>
                </c:pt>
                <c:pt idx="7">
                  <c:v>10732484.199999999</c:v>
                </c:pt>
                <c:pt idx="8">
                  <c:v>10832498</c:v>
                </c:pt>
                <c:pt idx="9">
                  <c:v>10932967.1</c:v>
                </c:pt>
                <c:pt idx="10">
                  <c:v>12150031.9</c:v>
                </c:pt>
                <c:pt idx="11">
                  <c:v>12828561.300000001</c:v>
                </c:pt>
                <c:pt idx="12">
                  <c:v>13313682.199999999</c:v>
                </c:pt>
                <c:pt idx="13">
                  <c:v>13895588.5</c:v>
                </c:pt>
              </c:numCache>
            </c:numRef>
          </c:val>
        </c:ser>
        <c:ser>
          <c:idx val="1"/>
          <c:order val="1"/>
          <c:tx>
            <c:strRef>
              <c:f>'17_40'!$A$34</c:f>
              <c:strCache>
                <c:ptCount val="1"/>
                <c:pt idx="0">
                  <c:v>Denmark</c:v>
                </c:pt>
              </c:strCache>
            </c:strRef>
          </c:tx>
          <c:spPr>
            <a:solidFill>
              <a:srgbClr val="25689B"/>
            </a:solidFill>
          </c:spPr>
          <c:invertIfNegative val="0"/>
          <c:cat>
            <c:numRef>
              <c:f>'17_40'!$B$32:$O$32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'17_40'!$B$34:$O$34</c:f>
              <c:numCache>
                <c:formatCode>General</c:formatCode>
                <c:ptCount val="14"/>
                <c:pt idx="0">
                  <c:v>112184.5</c:v>
                </c:pt>
                <c:pt idx="1">
                  <c:v>124292</c:v>
                </c:pt>
                <c:pt idx="2">
                  <c:v>123585.7</c:v>
                </c:pt>
                <c:pt idx="3">
                  <c:v>123954.4</c:v>
                </c:pt>
                <c:pt idx="4">
                  <c:v>129562.8</c:v>
                </c:pt>
                <c:pt idx="5">
                  <c:v>121199.6</c:v>
                </c:pt>
                <c:pt idx="6">
                  <c:v>117852.8</c:v>
                </c:pt>
                <c:pt idx="7">
                  <c:v>118091</c:v>
                </c:pt>
                <c:pt idx="8">
                  <c:v>115789.3</c:v>
                </c:pt>
                <c:pt idx="9">
                  <c:v>118194.6</c:v>
                </c:pt>
                <c:pt idx="10">
                  <c:v>144701.5</c:v>
                </c:pt>
                <c:pt idx="11">
                  <c:v>139787.70000000001</c:v>
                </c:pt>
                <c:pt idx="12">
                  <c:v>130333.2</c:v>
                </c:pt>
                <c:pt idx="13">
                  <c:v>126403.6</c:v>
                </c:pt>
              </c:numCache>
            </c:numRef>
          </c:val>
        </c:ser>
        <c:ser>
          <c:idx val="2"/>
          <c:order val="2"/>
          <c:tx>
            <c:strRef>
              <c:f>'17_40'!$A$35</c:f>
              <c:strCache>
                <c:ptCount val="1"/>
                <c:pt idx="0">
                  <c:v>Croatia</c:v>
                </c:pt>
              </c:strCache>
            </c:strRef>
          </c:tx>
          <c:spPr>
            <a:solidFill>
              <a:srgbClr val="2C7DBA"/>
            </a:solidFill>
          </c:spPr>
          <c:invertIfNegative val="0"/>
          <c:cat>
            <c:numRef>
              <c:f>'17_40'!$B$32:$O$32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'17_40'!$B$35:$O$35</c:f>
              <c:numCache>
                <c:formatCode>General</c:formatCode>
                <c:ptCount val="14"/>
                <c:pt idx="0">
                  <c:v>25790.400000000001</c:v>
                </c:pt>
                <c:pt idx="1">
                  <c:v>28518.7</c:v>
                </c:pt>
                <c:pt idx="2">
                  <c:v>30747</c:v>
                </c:pt>
                <c:pt idx="3">
                  <c:v>35386.300000000003</c:v>
                </c:pt>
                <c:pt idx="4">
                  <c:v>36741.699999999997</c:v>
                </c:pt>
                <c:pt idx="5">
                  <c:v>37534.5</c:v>
                </c:pt>
                <c:pt idx="6">
                  <c:v>37575.800000000003</c:v>
                </c:pt>
                <c:pt idx="7">
                  <c:v>38365.9</c:v>
                </c:pt>
                <c:pt idx="8">
                  <c:v>38664.6</c:v>
                </c:pt>
                <c:pt idx="9">
                  <c:v>39415.699999999997</c:v>
                </c:pt>
                <c:pt idx="10">
                  <c:v>43780.800000000003</c:v>
                </c:pt>
                <c:pt idx="11">
                  <c:v>45743.6</c:v>
                </c:pt>
                <c:pt idx="12">
                  <c:v>46335</c:v>
                </c:pt>
                <c:pt idx="13">
                  <c:v>48262.400000000001</c:v>
                </c:pt>
              </c:numCache>
            </c:numRef>
          </c:val>
        </c:ser>
        <c:dLbls>
          <c:showLegendKey val="0"/>
          <c:showVal val="0"/>
          <c:showCatName val="0"/>
          <c:showSerName val="0"/>
          <c:showPercent val="0"/>
          <c:showBubbleSize val="0"/>
        </c:dLbls>
        <c:gapWidth val="150"/>
        <c:axId val="282532480"/>
        <c:axId val="282894720"/>
      </c:barChart>
      <c:catAx>
        <c:axId val="282532480"/>
        <c:scaling>
          <c:orientation val="minMax"/>
        </c:scaling>
        <c:delete val="0"/>
        <c:axPos val="b"/>
        <c:numFmt formatCode="General" sourceLinked="1"/>
        <c:majorTickMark val="out"/>
        <c:minorTickMark val="none"/>
        <c:tickLblPos val="nextTo"/>
        <c:crossAx val="282894720"/>
        <c:crosses val="autoZero"/>
        <c:auto val="1"/>
        <c:lblAlgn val="ctr"/>
        <c:lblOffset val="100"/>
        <c:noMultiLvlLbl val="0"/>
      </c:catAx>
      <c:valAx>
        <c:axId val="28289472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82532480"/>
        <c:crosses val="autoZero"/>
        <c:crossBetween val="between"/>
      </c:valAx>
    </c:plotArea>
    <c:legend>
      <c:legendPos val="b"/>
      <c:layout/>
      <c:overlay val="0"/>
    </c:legend>
    <c:plotVisOnly val="1"/>
    <c:dispBlanksAs val="gap"/>
    <c:showDLblsOverMax val="0"/>
  </c:chart>
  <c:spPr>
    <a:ln>
      <a:solidFill>
        <a:srgbClr val="19486A"/>
      </a:solidFill>
      <a:prstDash val="solid"/>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Area under organic farming, 2010-2022 (Percentage of total utilised agricultural area)</a:t>
            </a:r>
            <a:endParaRPr lang="en-US" sz="1200" b="0"/>
          </a:p>
          <a:p>
            <a:pPr>
              <a:defRPr sz="1400">
                <a:latin typeface="Calibri"/>
                <a:ea typeface="Calibri"/>
                <a:cs typeface="Calibri"/>
              </a:defRPr>
            </a:pPr>
            <a:r>
              <a:rPr lang="en-US" sz="1200" b="0"/>
              <a:t>SDG ind 02_40: freq=Annual, crops=Utilised agricultural area excluding kitchen gardens, agprdmet=Total fully converted and under conversion to organic farming</a:t>
            </a:r>
          </a:p>
        </c:rich>
      </c:tx>
      <c:layout/>
      <c:overlay val="0"/>
    </c:title>
    <c:autoTitleDeleted val="0"/>
    <c:plotArea>
      <c:layout/>
      <c:barChart>
        <c:barDir val="col"/>
        <c:grouping val="clustered"/>
        <c:varyColors val="0"/>
        <c:ser>
          <c:idx val="0"/>
          <c:order val="0"/>
          <c:tx>
            <c:strRef>
              <c:f>'02_40'!$A$24</c:f>
              <c:strCache>
                <c:ptCount val="1"/>
                <c:pt idx="0">
                  <c:v>European Union - 27 countries (from 2020)</c:v>
                </c:pt>
              </c:strCache>
            </c:strRef>
          </c:tx>
          <c:spPr>
            <a:solidFill>
              <a:srgbClr val="DDA63A"/>
            </a:solidFill>
          </c:spPr>
          <c:invertIfNegative val="0"/>
          <c:cat>
            <c:numRef>
              <c:f>'02_40'!$B$23:$N$23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'02_40'!$B$24:$N$24</c:f>
              <c:numCache>
                <c:formatCode>General</c:formatCode>
                <c:ptCount val="13"/>
                <c:pt idx="0">
                  <c:v>0</c:v>
                </c:pt>
                <c:pt idx="1">
                  <c:v>0</c:v>
                </c:pt>
                <c:pt idx="2">
                  <c:v>5.88</c:v>
                </c:pt>
                <c:pt idx="3">
                  <c:v>5.91</c:v>
                </c:pt>
                <c:pt idx="4">
                  <c:v>6.08</c:v>
                </c:pt>
                <c:pt idx="5">
                  <c:v>6.56</c:v>
                </c:pt>
                <c:pt idx="6">
                  <c:v>7.09</c:v>
                </c:pt>
                <c:pt idx="7">
                  <c:v>7.47</c:v>
                </c:pt>
                <c:pt idx="8">
                  <c:v>7.99</c:v>
                </c:pt>
                <c:pt idx="9">
                  <c:v>8.4700000000000006</c:v>
                </c:pt>
                <c:pt idx="10">
                  <c:v>9.1</c:v>
                </c:pt>
                <c:pt idx="11">
                  <c:v>0</c:v>
                </c:pt>
                <c:pt idx="12">
                  <c:v>0</c:v>
                </c:pt>
              </c:numCache>
            </c:numRef>
          </c:val>
        </c:ser>
        <c:ser>
          <c:idx val="1"/>
          <c:order val="1"/>
          <c:tx>
            <c:strRef>
              <c:f>'02_40'!$A$25</c:f>
              <c:strCache>
                <c:ptCount val="1"/>
                <c:pt idx="0">
                  <c:v>Denmark</c:v>
                </c:pt>
              </c:strCache>
            </c:strRef>
          </c:tx>
          <c:spPr>
            <a:solidFill>
              <a:srgbClr val="DA9E1E"/>
            </a:solidFill>
          </c:spPr>
          <c:invertIfNegative val="0"/>
          <c:cat>
            <c:numRef>
              <c:f>'02_40'!$B$23:$N$23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'02_40'!$B$25:$N$25</c:f>
              <c:numCache>
                <c:formatCode>General</c:formatCode>
                <c:ptCount val="13"/>
                <c:pt idx="0">
                  <c:v>6.1</c:v>
                </c:pt>
                <c:pt idx="1">
                  <c:v>6.1</c:v>
                </c:pt>
                <c:pt idx="2">
                  <c:v>7.31</c:v>
                </c:pt>
                <c:pt idx="3">
                  <c:v>6.44</c:v>
                </c:pt>
                <c:pt idx="4">
                  <c:v>6.25</c:v>
                </c:pt>
                <c:pt idx="5">
                  <c:v>6.33</c:v>
                </c:pt>
                <c:pt idx="6">
                  <c:v>7.81</c:v>
                </c:pt>
                <c:pt idx="7">
                  <c:v>8.6</c:v>
                </c:pt>
                <c:pt idx="8">
                  <c:v>9.75</c:v>
                </c:pt>
                <c:pt idx="9">
                  <c:v>11.09</c:v>
                </c:pt>
                <c:pt idx="10">
                  <c:v>11.45</c:v>
                </c:pt>
                <c:pt idx="11">
                  <c:v>11.58</c:v>
                </c:pt>
                <c:pt idx="12">
                  <c:v>11.43</c:v>
                </c:pt>
              </c:numCache>
            </c:numRef>
          </c:val>
        </c:ser>
        <c:ser>
          <c:idx val="2"/>
          <c:order val="2"/>
          <c:tx>
            <c:strRef>
              <c:f>'02_40'!$A$26</c:f>
              <c:strCache>
                <c:ptCount val="1"/>
                <c:pt idx="0">
                  <c:v>Croatia</c:v>
                </c:pt>
              </c:strCache>
            </c:strRef>
          </c:tx>
          <c:spPr>
            <a:solidFill>
              <a:srgbClr val="CB9323"/>
            </a:solidFill>
          </c:spPr>
          <c:invertIfNegative val="0"/>
          <c:cat>
            <c:numRef>
              <c:f>'02_40'!$B$23:$N$23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'02_40'!$B$26:$N$26</c:f>
              <c:numCache>
                <c:formatCode>General</c:formatCode>
                <c:ptCount val="13"/>
                <c:pt idx="0">
                  <c:v>0</c:v>
                </c:pt>
                <c:pt idx="1">
                  <c:v>0</c:v>
                </c:pt>
                <c:pt idx="2">
                  <c:v>2.4</c:v>
                </c:pt>
                <c:pt idx="3">
                  <c:v>3.13</c:v>
                </c:pt>
                <c:pt idx="4">
                  <c:v>4.03</c:v>
                </c:pt>
                <c:pt idx="5">
                  <c:v>4.9400000000000004</c:v>
                </c:pt>
                <c:pt idx="6">
                  <c:v>6.05</c:v>
                </c:pt>
                <c:pt idx="7">
                  <c:v>6.46</c:v>
                </c:pt>
                <c:pt idx="8">
                  <c:v>6.94</c:v>
                </c:pt>
                <c:pt idx="9">
                  <c:v>7.19</c:v>
                </c:pt>
                <c:pt idx="10">
                  <c:v>7.21</c:v>
                </c:pt>
                <c:pt idx="11">
                  <c:v>8.26</c:v>
                </c:pt>
                <c:pt idx="12">
                  <c:v>8.94</c:v>
                </c:pt>
              </c:numCache>
            </c:numRef>
          </c:val>
        </c:ser>
        <c:ser>
          <c:idx val="3"/>
          <c:order val="3"/>
          <c:tx>
            <c:strRef>
              <c:f>'02_40'!$A$27</c:f>
              <c:strCache>
                <c:ptCount val="1"/>
                <c:pt idx="0">
                  <c:v>Serbia</c:v>
                </c:pt>
              </c:strCache>
            </c:strRef>
          </c:tx>
          <c:spPr>
            <a:solidFill>
              <a:srgbClr val="BA8720"/>
            </a:solidFill>
          </c:spPr>
          <c:invertIfNegative val="0"/>
          <c:cat>
            <c:numRef>
              <c:f>'02_40'!$B$23:$N$23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'02_40'!$B$27:$N$27</c:f>
              <c:numCache>
                <c:formatCode>General</c:formatCode>
                <c:ptCount val="13"/>
                <c:pt idx="0">
                  <c:v>0</c:v>
                </c:pt>
                <c:pt idx="1">
                  <c:v>0</c:v>
                </c:pt>
                <c:pt idx="2">
                  <c:v>0</c:v>
                </c:pt>
                <c:pt idx="3">
                  <c:v>0.23</c:v>
                </c:pt>
                <c:pt idx="4">
                  <c:v>0.27</c:v>
                </c:pt>
                <c:pt idx="5">
                  <c:v>0.44</c:v>
                </c:pt>
                <c:pt idx="6">
                  <c:v>0.41</c:v>
                </c:pt>
                <c:pt idx="7">
                  <c:v>0.39</c:v>
                </c:pt>
                <c:pt idx="8">
                  <c:v>0.55000000000000004</c:v>
                </c:pt>
                <c:pt idx="9">
                  <c:v>0.61</c:v>
                </c:pt>
                <c:pt idx="10">
                  <c:v>0</c:v>
                </c:pt>
                <c:pt idx="11">
                  <c:v>0</c:v>
                </c:pt>
                <c:pt idx="12">
                  <c:v>0</c:v>
                </c:pt>
              </c:numCache>
            </c:numRef>
          </c:val>
        </c:ser>
        <c:dLbls>
          <c:showLegendKey val="0"/>
          <c:showVal val="0"/>
          <c:showCatName val="0"/>
          <c:showSerName val="0"/>
          <c:showPercent val="0"/>
          <c:showBubbleSize val="0"/>
        </c:dLbls>
        <c:gapWidth val="150"/>
        <c:axId val="136568832"/>
        <c:axId val="136570368"/>
      </c:barChart>
      <c:catAx>
        <c:axId val="136568832"/>
        <c:scaling>
          <c:orientation val="minMax"/>
        </c:scaling>
        <c:delete val="0"/>
        <c:axPos val="b"/>
        <c:numFmt formatCode="General" sourceLinked="1"/>
        <c:majorTickMark val="out"/>
        <c:minorTickMark val="none"/>
        <c:tickLblPos val="nextTo"/>
        <c:crossAx val="136570368"/>
        <c:crosses val="autoZero"/>
        <c:auto val="1"/>
        <c:lblAlgn val="ctr"/>
        <c:lblOffset val="100"/>
        <c:noMultiLvlLbl val="0"/>
      </c:catAx>
      <c:valAx>
        <c:axId val="13657036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36568832"/>
        <c:crosses val="autoZero"/>
        <c:crossBetween val="between"/>
      </c:valAx>
    </c:plotArea>
    <c:legend>
      <c:legendPos val="b"/>
      <c:layout/>
      <c:overlay val="0"/>
    </c:legend>
    <c:plotVisOnly val="1"/>
    <c:dispBlanksAs val="gap"/>
    <c:showDLblsOverMax val="0"/>
  </c:chart>
  <c:spPr>
    <a:ln>
      <a:solidFill>
        <a:srgbClr val="DDA63A"/>
      </a:solidFill>
      <a:prstDash val="solid"/>
    </a:ln>
  </c:sp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Share of environmental taxes in total tax revenues, 2010-2023 (Percentage of total revenues from taxes and social contributions (excluding imputed social contributions))</a:t>
            </a:r>
            <a:endParaRPr sz="1200" b="0"/>
          </a:p>
          <a:p>
            <a:pPr>
              <a:defRPr sz="1400">
                <a:latin typeface="Calibri"/>
                <a:ea typeface="Calibri"/>
                <a:cs typeface="Calibri"/>
              </a:defRPr>
            </a:pPr>
            <a:r>
              <a:rPr sz="1200" b="0"/>
              <a:t>SDG ind 17_50: freq=Annual, tax=Total environmental taxes</a:t>
            </a:r>
          </a:p>
        </c:rich>
      </c:tx>
      <c:overlay val="0"/>
    </c:title>
    <c:autoTitleDeleted val="0"/>
    <c:plotArea>
      <c:layout/>
      <c:barChart>
        <c:barDir val="col"/>
        <c:grouping val="clustered"/>
        <c:varyColors val="0"/>
        <c:ser>
          <c:idx val="0"/>
          <c:order val="0"/>
          <c:tx>
            <c:strRef>
              <c:f>'17_50'!$A$23</c:f>
              <c:strCache>
                <c:ptCount val="1"/>
                <c:pt idx="0">
                  <c:v>European Union - 27 countries (from 2020)</c:v>
                </c:pt>
              </c:strCache>
            </c:strRef>
          </c:tx>
          <c:spPr>
            <a:solidFill>
              <a:srgbClr val="19486A"/>
            </a:solidFill>
          </c:spPr>
          <c:invertIfNegative val="0"/>
          <c:cat>
            <c:numRef>
              <c:f>'17_50'!$B$22:$O$22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'17_50'!$B$23:$O$23</c:f>
              <c:numCache>
                <c:formatCode>General</c:formatCode>
                <c:ptCount val="14"/>
                <c:pt idx="0">
                  <c:v>6.54</c:v>
                </c:pt>
                <c:pt idx="1">
                  <c:v>6.67</c:v>
                </c:pt>
                <c:pt idx="2">
                  <c:v>6.61</c:v>
                </c:pt>
                <c:pt idx="3">
                  <c:v>6.74</c:v>
                </c:pt>
                <c:pt idx="4">
                  <c:v>6.82</c:v>
                </c:pt>
                <c:pt idx="5">
                  <c:v>6.74</c:v>
                </c:pt>
                <c:pt idx="6">
                  <c:v>6.79</c:v>
                </c:pt>
                <c:pt idx="7">
                  <c:v>6.64</c:v>
                </c:pt>
                <c:pt idx="8">
                  <c:v>6.52</c:v>
                </c:pt>
                <c:pt idx="9">
                  <c:v>6.44</c:v>
                </c:pt>
                <c:pt idx="10">
                  <c:v>6.17</c:v>
                </c:pt>
                <c:pt idx="11">
                  <c:v>5.95</c:v>
                </c:pt>
                <c:pt idx="12">
                  <c:v>5.3</c:v>
                </c:pt>
                <c:pt idx="13">
                  <c:v>5.19</c:v>
                </c:pt>
              </c:numCache>
            </c:numRef>
          </c:val>
        </c:ser>
        <c:ser>
          <c:idx val="1"/>
          <c:order val="1"/>
          <c:tx>
            <c:strRef>
              <c:f>'17_50'!$A$24</c:f>
              <c:strCache>
                <c:ptCount val="1"/>
                <c:pt idx="0">
                  <c:v>Denmark</c:v>
                </c:pt>
              </c:strCache>
            </c:strRef>
          </c:tx>
          <c:spPr>
            <a:solidFill>
              <a:srgbClr val="25689B"/>
            </a:solidFill>
          </c:spPr>
          <c:invertIfNegative val="0"/>
          <c:cat>
            <c:numRef>
              <c:f>'17_50'!$B$22:$O$22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'17_50'!$B$24:$O$24</c:f>
              <c:numCache>
                <c:formatCode>General</c:formatCode>
                <c:ptCount val="14"/>
                <c:pt idx="0">
                  <c:v>8.91</c:v>
                </c:pt>
                <c:pt idx="1">
                  <c:v>8.89</c:v>
                </c:pt>
                <c:pt idx="2">
                  <c:v>8.65</c:v>
                </c:pt>
                <c:pt idx="3">
                  <c:v>8.9</c:v>
                </c:pt>
                <c:pt idx="4">
                  <c:v>8.18</c:v>
                </c:pt>
                <c:pt idx="5">
                  <c:v>8.5399999999999991</c:v>
                </c:pt>
                <c:pt idx="6">
                  <c:v>8.5399999999999991</c:v>
                </c:pt>
                <c:pt idx="7">
                  <c:v>8.0299999999999994</c:v>
                </c:pt>
                <c:pt idx="8">
                  <c:v>8.06</c:v>
                </c:pt>
                <c:pt idx="9">
                  <c:v>7.02</c:v>
                </c:pt>
                <c:pt idx="10">
                  <c:v>6.69</c:v>
                </c:pt>
                <c:pt idx="11">
                  <c:v>5.93</c:v>
                </c:pt>
                <c:pt idx="12">
                  <c:v>5.63</c:v>
                </c:pt>
                <c:pt idx="13">
                  <c:v>4.72</c:v>
                </c:pt>
              </c:numCache>
            </c:numRef>
          </c:val>
        </c:ser>
        <c:ser>
          <c:idx val="2"/>
          <c:order val="2"/>
          <c:tx>
            <c:strRef>
              <c:f>'17_50'!$A$25</c:f>
              <c:strCache>
                <c:ptCount val="1"/>
                <c:pt idx="0">
                  <c:v>Croatia</c:v>
                </c:pt>
              </c:strCache>
            </c:strRef>
          </c:tx>
          <c:spPr>
            <a:solidFill>
              <a:srgbClr val="2C7DBA"/>
            </a:solidFill>
          </c:spPr>
          <c:invertIfNegative val="0"/>
          <c:cat>
            <c:numRef>
              <c:f>'17_50'!$B$22:$O$22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'17_50'!$B$25:$O$25</c:f>
              <c:numCache>
                <c:formatCode>General</c:formatCode>
                <c:ptCount val="14"/>
                <c:pt idx="0">
                  <c:v>10.48</c:v>
                </c:pt>
                <c:pt idx="1">
                  <c:v>9.51</c:v>
                </c:pt>
                <c:pt idx="2">
                  <c:v>8.92</c:v>
                </c:pt>
                <c:pt idx="3">
                  <c:v>9.58</c:v>
                </c:pt>
                <c:pt idx="4">
                  <c:v>10.61</c:v>
                </c:pt>
                <c:pt idx="5">
                  <c:v>11.18</c:v>
                </c:pt>
                <c:pt idx="6">
                  <c:v>11.32</c:v>
                </c:pt>
                <c:pt idx="7">
                  <c:v>11.31</c:v>
                </c:pt>
                <c:pt idx="8">
                  <c:v>11.3</c:v>
                </c:pt>
                <c:pt idx="9">
                  <c:v>11.04</c:v>
                </c:pt>
                <c:pt idx="10">
                  <c:v>10.8</c:v>
                </c:pt>
                <c:pt idx="11">
                  <c:v>10.52</c:v>
                </c:pt>
                <c:pt idx="12">
                  <c:v>9.0299999999999994</c:v>
                </c:pt>
                <c:pt idx="13">
                  <c:v>8.8699999999999992</c:v>
                </c:pt>
              </c:numCache>
            </c:numRef>
          </c:val>
        </c:ser>
        <c:dLbls>
          <c:showLegendKey val="0"/>
          <c:showVal val="0"/>
          <c:showCatName val="0"/>
          <c:showSerName val="0"/>
          <c:showPercent val="0"/>
          <c:showBubbleSize val="0"/>
        </c:dLbls>
        <c:gapWidth val="150"/>
        <c:axId val="284275456"/>
        <c:axId val="284276992"/>
      </c:barChart>
      <c:catAx>
        <c:axId val="284275456"/>
        <c:scaling>
          <c:orientation val="minMax"/>
        </c:scaling>
        <c:delete val="0"/>
        <c:axPos val="b"/>
        <c:numFmt formatCode="General" sourceLinked="1"/>
        <c:majorTickMark val="out"/>
        <c:minorTickMark val="none"/>
        <c:tickLblPos val="nextTo"/>
        <c:crossAx val="284276992"/>
        <c:crosses val="autoZero"/>
        <c:auto val="1"/>
        <c:lblAlgn val="ctr"/>
        <c:lblOffset val="100"/>
        <c:noMultiLvlLbl val="0"/>
      </c:catAx>
      <c:valAx>
        <c:axId val="28427699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84275456"/>
        <c:crosses val="autoZero"/>
        <c:crossBetween val="between"/>
      </c:valAx>
    </c:plotArea>
    <c:legend>
      <c:legendPos val="b"/>
      <c:overlay val="0"/>
    </c:legend>
    <c:plotVisOnly val="1"/>
    <c:dispBlanksAs val="gap"/>
    <c:showDLblsOverMax val="0"/>
  </c:chart>
  <c:spPr>
    <a:ln>
      <a:solidFill>
        <a:srgbClr val="19486A"/>
      </a:solidFill>
      <a:prstDash val="solid"/>
    </a:ln>
  </c:sp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High-speed internet coverage, by type of area, 2019-2023 (Percentage of households)</a:t>
            </a:r>
            <a:endParaRPr lang="en-US" sz="1200" b="0"/>
          </a:p>
          <a:p>
            <a:pPr>
              <a:defRPr sz="1400">
                <a:latin typeface="Calibri"/>
                <a:ea typeface="Calibri"/>
                <a:cs typeface="Calibri"/>
              </a:defRPr>
            </a:pPr>
            <a:r>
              <a:rPr lang="en-US" sz="1200" b="0"/>
              <a:t>SDG ind 17_60: freq=Annual, terrtypo=Total</a:t>
            </a:r>
          </a:p>
        </c:rich>
      </c:tx>
      <c:layout/>
      <c:overlay val="0"/>
    </c:title>
    <c:autoTitleDeleted val="0"/>
    <c:plotArea>
      <c:layout/>
      <c:barChart>
        <c:barDir val="col"/>
        <c:grouping val="clustered"/>
        <c:varyColors val="0"/>
        <c:ser>
          <c:idx val="0"/>
          <c:order val="0"/>
          <c:tx>
            <c:strRef>
              <c:f>'17_60'!$A$23</c:f>
              <c:strCache>
                <c:ptCount val="1"/>
                <c:pt idx="0">
                  <c:v>European Union - 27 countries (from 2020)</c:v>
                </c:pt>
              </c:strCache>
            </c:strRef>
          </c:tx>
          <c:spPr>
            <a:solidFill>
              <a:srgbClr val="19486A"/>
            </a:solidFill>
          </c:spPr>
          <c:invertIfNegative val="0"/>
          <c:cat>
            <c:numRef>
              <c:f>'17_60'!$B$22:$F$22</c:f>
              <c:numCache>
                <c:formatCode>General</c:formatCode>
                <c:ptCount val="5"/>
                <c:pt idx="0">
                  <c:v>2019</c:v>
                </c:pt>
                <c:pt idx="1">
                  <c:v>2020</c:v>
                </c:pt>
                <c:pt idx="2">
                  <c:v>2021</c:v>
                </c:pt>
                <c:pt idx="3">
                  <c:v>2022</c:v>
                </c:pt>
                <c:pt idx="4">
                  <c:v>2023</c:v>
                </c:pt>
              </c:numCache>
            </c:numRef>
          </c:cat>
          <c:val>
            <c:numRef>
              <c:f>'17_60'!$B$23:$F$23</c:f>
              <c:numCache>
                <c:formatCode>General</c:formatCode>
                <c:ptCount val="5"/>
                <c:pt idx="0">
                  <c:v>50.3</c:v>
                </c:pt>
                <c:pt idx="1">
                  <c:v>59.5</c:v>
                </c:pt>
                <c:pt idx="2">
                  <c:v>69.8</c:v>
                </c:pt>
                <c:pt idx="3">
                  <c:v>73.400000000000006</c:v>
                </c:pt>
                <c:pt idx="4">
                  <c:v>78.8</c:v>
                </c:pt>
              </c:numCache>
            </c:numRef>
          </c:val>
        </c:ser>
        <c:ser>
          <c:idx val="1"/>
          <c:order val="1"/>
          <c:tx>
            <c:strRef>
              <c:f>'17_60'!$A$24</c:f>
              <c:strCache>
                <c:ptCount val="1"/>
                <c:pt idx="0">
                  <c:v>Denmark</c:v>
                </c:pt>
              </c:strCache>
            </c:strRef>
          </c:tx>
          <c:spPr>
            <a:solidFill>
              <a:srgbClr val="25689B"/>
            </a:solidFill>
          </c:spPr>
          <c:invertIfNegative val="0"/>
          <c:cat>
            <c:numRef>
              <c:f>'17_60'!$B$22:$F$22</c:f>
              <c:numCache>
                <c:formatCode>General</c:formatCode>
                <c:ptCount val="5"/>
                <c:pt idx="0">
                  <c:v>2019</c:v>
                </c:pt>
                <c:pt idx="1">
                  <c:v>2020</c:v>
                </c:pt>
                <c:pt idx="2">
                  <c:v>2021</c:v>
                </c:pt>
                <c:pt idx="3">
                  <c:v>2022</c:v>
                </c:pt>
                <c:pt idx="4">
                  <c:v>2023</c:v>
                </c:pt>
              </c:numCache>
            </c:numRef>
          </c:cat>
          <c:val>
            <c:numRef>
              <c:f>'17_60'!$B$24:$F$24</c:f>
              <c:numCache>
                <c:formatCode>General</c:formatCode>
                <c:ptCount val="5"/>
                <c:pt idx="0">
                  <c:v>93</c:v>
                </c:pt>
                <c:pt idx="1">
                  <c:v>93.8</c:v>
                </c:pt>
                <c:pt idx="2">
                  <c:v>94.9</c:v>
                </c:pt>
                <c:pt idx="3">
                  <c:v>96.3</c:v>
                </c:pt>
                <c:pt idx="4">
                  <c:v>97.2</c:v>
                </c:pt>
              </c:numCache>
            </c:numRef>
          </c:val>
        </c:ser>
        <c:ser>
          <c:idx val="2"/>
          <c:order val="2"/>
          <c:tx>
            <c:strRef>
              <c:f>'17_60'!$A$25</c:f>
              <c:strCache>
                <c:ptCount val="1"/>
                <c:pt idx="0">
                  <c:v>Croatia</c:v>
                </c:pt>
              </c:strCache>
            </c:strRef>
          </c:tx>
          <c:spPr>
            <a:solidFill>
              <a:srgbClr val="2C7DBA"/>
            </a:solidFill>
          </c:spPr>
          <c:invertIfNegative val="0"/>
          <c:cat>
            <c:numRef>
              <c:f>'17_60'!$B$22:$F$22</c:f>
              <c:numCache>
                <c:formatCode>General</c:formatCode>
                <c:ptCount val="5"/>
                <c:pt idx="0">
                  <c:v>2019</c:v>
                </c:pt>
                <c:pt idx="1">
                  <c:v>2020</c:v>
                </c:pt>
                <c:pt idx="2">
                  <c:v>2021</c:v>
                </c:pt>
                <c:pt idx="3">
                  <c:v>2022</c:v>
                </c:pt>
                <c:pt idx="4">
                  <c:v>2023</c:v>
                </c:pt>
              </c:numCache>
            </c:numRef>
          </c:cat>
          <c:val>
            <c:numRef>
              <c:f>'17_60'!$B$25:$F$25</c:f>
              <c:numCache>
                <c:formatCode>General</c:formatCode>
                <c:ptCount val="5"/>
                <c:pt idx="0">
                  <c:v>43.2</c:v>
                </c:pt>
                <c:pt idx="1">
                  <c:v>46.5</c:v>
                </c:pt>
                <c:pt idx="2">
                  <c:v>52.3</c:v>
                </c:pt>
                <c:pt idx="3">
                  <c:v>61.5</c:v>
                </c:pt>
                <c:pt idx="4">
                  <c:v>67.8</c:v>
                </c:pt>
              </c:numCache>
            </c:numRef>
          </c:val>
        </c:ser>
        <c:dLbls>
          <c:showLegendKey val="0"/>
          <c:showVal val="0"/>
          <c:showCatName val="0"/>
          <c:showSerName val="0"/>
          <c:showPercent val="0"/>
          <c:showBubbleSize val="0"/>
        </c:dLbls>
        <c:gapWidth val="150"/>
        <c:axId val="284510464"/>
        <c:axId val="284512256"/>
      </c:barChart>
      <c:catAx>
        <c:axId val="284510464"/>
        <c:scaling>
          <c:orientation val="minMax"/>
        </c:scaling>
        <c:delete val="0"/>
        <c:axPos val="b"/>
        <c:numFmt formatCode="General" sourceLinked="1"/>
        <c:majorTickMark val="out"/>
        <c:minorTickMark val="none"/>
        <c:tickLblPos val="nextTo"/>
        <c:crossAx val="284512256"/>
        <c:crosses val="autoZero"/>
        <c:auto val="1"/>
        <c:lblAlgn val="ctr"/>
        <c:lblOffset val="100"/>
        <c:noMultiLvlLbl val="0"/>
      </c:catAx>
      <c:valAx>
        <c:axId val="28451225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84510464"/>
        <c:crosses val="autoZero"/>
        <c:crossBetween val="between"/>
      </c:valAx>
    </c:plotArea>
    <c:legend>
      <c:legendPos val="b"/>
      <c:layout/>
      <c:overlay val="0"/>
    </c:legend>
    <c:plotVisOnly val="1"/>
    <c:dispBlanksAs val="gap"/>
    <c:showDLblsOverMax val="0"/>
  </c:chart>
  <c:spPr>
    <a:ln>
      <a:solidFill>
        <a:srgbClr val="19486A"/>
      </a:solidFill>
      <a:prstDash val="solid"/>
    </a:ln>
  </c:sp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High-speed internet coverage, by type of area, 2019-2023 (Percentage of households)</a:t>
            </a:r>
            <a:endParaRPr lang="en-US" sz="1200" b="0"/>
          </a:p>
          <a:p>
            <a:pPr>
              <a:defRPr sz="1400">
                <a:latin typeface="Calibri"/>
                <a:ea typeface="Calibri"/>
                <a:cs typeface="Calibri"/>
              </a:defRPr>
            </a:pPr>
            <a:r>
              <a:rPr lang="en-US" sz="1200" b="0"/>
              <a:t>SDG ind 17_60: freq=Annual, terrtypo=Rural areas</a:t>
            </a:r>
          </a:p>
        </c:rich>
      </c:tx>
      <c:layout/>
      <c:overlay val="0"/>
    </c:title>
    <c:autoTitleDeleted val="0"/>
    <c:plotArea>
      <c:layout/>
      <c:barChart>
        <c:barDir val="col"/>
        <c:grouping val="clustered"/>
        <c:varyColors val="0"/>
        <c:ser>
          <c:idx val="0"/>
          <c:order val="0"/>
          <c:tx>
            <c:strRef>
              <c:f>'17_60'!$A$33</c:f>
              <c:strCache>
                <c:ptCount val="1"/>
                <c:pt idx="0">
                  <c:v>European Union - 27 countries (from 2020)</c:v>
                </c:pt>
              </c:strCache>
            </c:strRef>
          </c:tx>
          <c:spPr>
            <a:solidFill>
              <a:srgbClr val="19486A"/>
            </a:solidFill>
          </c:spPr>
          <c:invertIfNegative val="0"/>
          <c:cat>
            <c:numRef>
              <c:f>'17_60'!$B$32:$F$32</c:f>
              <c:numCache>
                <c:formatCode>General</c:formatCode>
                <c:ptCount val="5"/>
                <c:pt idx="0">
                  <c:v>2019</c:v>
                </c:pt>
                <c:pt idx="1">
                  <c:v>2020</c:v>
                </c:pt>
                <c:pt idx="2">
                  <c:v>2021</c:v>
                </c:pt>
                <c:pt idx="3">
                  <c:v>2022</c:v>
                </c:pt>
                <c:pt idx="4">
                  <c:v>2023</c:v>
                </c:pt>
              </c:numCache>
            </c:numRef>
          </c:cat>
          <c:val>
            <c:numRef>
              <c:f>'17_60'!$B$33:$F$33</c:f>
              <c:numCache>
                <c:formatCode>General</c:formatCode>
                <c:ptCount val="5"/>
                <c:pt idx="0">
                  <c:v>21</c:v>
                </c:pt>
                <c:pt idx="1">
                  <c:v>27.6</c:v>
                </c:pt>
                <c:pt idx="2">
                  <c:v>36.1</c:v>
                </c:pt>
                <c:pt idx="3">
                  <c:v>44.2</c:v>
                </c:pt>
                <c:pt idx="4">
                  <c:v>55.7</c:v>
                </c:pt>
              </c:numCache>
            </c:numRef>
          </c:val>
        </c:ser>
        <c:ser>
          <c:idx val="1"/>
          <c:order val="1"/>
          <c:tx>
            <c:strRef>
              <c:f>'17_60'!$A$34</c:f>
              <c:strCache>
                <c:ptCount val="1"/>
                <c:pt idx="0">
                  <c:v>Denmark</c:v>
                </c:pt>
              </c:strCache>
            </c:strRef>
          </c:tx>
          <c:spPr>
            <a:solidFill>
              <a:srgbClr val="25689B"/>
            </a:solidFill>
          </c:spPr>
          <c:invertIfNegative val="0"/>
          <c:cat>
            <c:numRef>
              <c:f>'17_60'!$B$32:$F$32</c:f>
              <c:numCache>
                <c:formatCode>General</c:formatCode>
                <c:ptCount val="5"/>
                <c:pt idx="0">
                  <c:v>2019</c:v>
                </c:pt>
                <c:pt idx="1">
                  <c:v>2020</c:v>
                </c:pt>
                <c:pt idx="2">
                  <c:v>2021</c:v>
                </c:pt>
                <c:pt idx="3">
                  <c:v>2022</c:v>
                </c:pt>
                <c:pt idx="4">
                  <c:v>2023</c:v>
                </c:pt>
              </c:numCache>
            </c:numRef>
          </c:cat>
          <c:val>
            <c:numRef>
              <c:f>'17_60'!$B$34:$F$34</c:f>
              <c:numCache>
                <c:formatCode>General</c:formatCode>
                <c:ptCount val="5"/>
                <c:pt idx="0">
                  <c:v>69.2</c:v>
                </c:pt>
                <c:pt idx="1">
                  <c:v>72.599999999999994</c:v>
                </c:pt>
                <c:pt idx="2">
                  <c:v>79.099999999999994</c:v>
                </c:pt>
                <c:pt idx="3">
                  <c:v>88</c:v>
                </c:pt>
                <c:pt idx="4">
                  <c:v>90.8</c:v>
                </c:pt>
              </c:numCache>
            </c:numRef>
          </c:val>
        </c:ser>
        <c:ser>
          <c:idx val="2"/>
          <c:order val="2"/>
          <c:tx>
            <c:strRef>
              <c:f>'17_60'!$A$35</c:f>
              <c:strCache>
                <c:ptCount val="1"/>
                <c:pt idx="0">
                  <c:v>Croatia</c:v>
                </c:pt>
              </c:strCache>
            </c:strRef>
          </c:tx>
          <c:spPr>
            <a:solidFill>
              <a:srgbClr val="2C7DBA"/>
            </a:solidFill>
          </c:spPr>
          <c:invertIfNegative val="0"/>
          <c:cat>
            <c:numRef>
              <c:f>'17_60'!$B$32:$F$32</c:f>
              <c:numCache>
                <c:formatCode>General</c:formatCode>
                <c:ptCount val="5"/>
                <c:pt idx="0">
                  <c:v>2019</c:v>
                </c:pt>
                <c:pt idx="1">
                  <c:v>2020</c:v>
                </c:pt>
                <c:pt idx="2">
                  <c:v>2021</c:v>
                </c:pt>
                <c:pt idx="3">
                  <c:v>2022</c:v>
                </c:pt>
                <c:pt idx="4">
                  <c:v>2023</c:v>
                </c:pt>
              </c:numCache>
            </c:numRef>
          </c:cat>
          <c:val>
            <c:numRef>
              <c:f>'17_60'!$B$35:$F$35</c:f>
              <c:numCache>
                <c:formatCode>General</c:formatCode>
                <c:ptCount val="5"/>
                <c:pt idx="0">
                  <c:v>9.5</c:v>
                </c:pt>
                <c:pt idx="1">
                  <c:v>10.6</c:v>
                </c:pt>
                <c:pt idx="2">
                  <c:v>14</c:v>
                </c:pt>
                <c:pt idx="3">
                  <c:v>19.2</c:v>
                </c:pt>
                <c:pt idx="4">
                  <c:v>25.5</c:v>
                </c:pt>
              </c:numCache>
            </c:numRef>
          </c:val>
        </c:ser>
        <c:dLbls>
          <c:showLegendKey val="0"/>
          <c:showVal val="0"/>
          <c:showCatName val="0"/>
          <c:showSerName val="0"/>
          <c:showPercent val="0"/>
          <c:showBubbleSize val="0"/>
        </c:dLbls>
        <c:gapWidth val="150"/>
        <c:axId val="284915200"/>
        <c:axId val="284916736"/>
      </c:barChart>
      <c:catAx>
        <c:axId val="284915200"/>
        <c:scaling>
          <c:orientation val="minMax"/>
        </c:scaling>
        <c:delete val="0"/>
        <c:axPos val="b"/>
        <c:numFmt formatCode="General" sourceLinked="1"/>
        <c:majorTickMark val="out"/>
        <c:minorTickMark val="none"/>
        <c:tickLblPos val="nextTo"/>
        <c:crossAx val="284916736"/>
        <c:crosses val="autoZero"/>
        <c:auto val="1"/>
        <c:lblAlgn val="ctr"/>
        <c:lblOffset val="100"/>
        <c:noMultiLvlLbl val="0"/>
      </c:catAx>
      <c:valAx>
        <c:axId val="28491673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84915200"/>
        <c:crosses val="autoZero"/>
        <c:crossBetween val="between"/>
      </c:valAx>
    </c:plotArea>
    <c:legend>
      <c:legendPos val="b"/>
      <c:layout/>
      <c:overlay val="0"/>
    </c:legend>
    <c:plotVisOnly val="1"/>
    <c:dispBlanksAs val="gap"/>
    <c:showDLblsOverMax val="0"/>
  </c:chart>
  <c:spPr>
    <a:ln>
      <a:solidFill>
        <a:srgbClr val="19486A"/>
      </a:solidFill>
      <a:prstDash val="solid"/>
    </a:ln>
  </c:sp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a:solidFill>
                  <a:srgbClr val="595959"/>
                </a:solidFill>
                <a:latin typeface="Calibry (Body)"/>
                <a:ea typeface="Calibry (Body)"/>
                <a:cs typeface="Calibry (Body)"/>
              </a:defRPr>
            </a:pPr>
            <a:r>
              <a:rPr lang="en-US"/>
              <a:t>SUMMARY - ALL GOALS</a:t>
            </a:r>
          </a:p>
        </c:rich>
      </c:tx>
      <c:layout/>
      <c:overlay val="0"/>
    </c:title>
    <c:autoTitleDeleted val="0"/>
    <c:plotArea>
      <c:layout/>
      <c:pieChart>
        <c:varyColors val="1"/>
        <c:ser>
          <c:idx val="0"/>
          <c:order val="0"/>
          <c:dLbls>
            <c:showLegendKey val="0"/>
            <c:showVal val="0"/>
            <c:showCatName val="0"/>
            <c:showSerName val="0"/>
            <c:showPercent val="1"/>
            <c:showBubbleSize val="0"/>
            <c:showLeaderLines val="1"/>
          </c:dLbls>
          <c:cat>
            <c:strRef>
              <c:f>'SUMMARY STATISTICS'!$E$6:$F$6</c:f>
              <c:strCache>
                <c:ptCount val="2"/>
                <c:pt idx="0">
                  <c:v>Available (%)</c:v>
                </c:pt>
                <c:pt idx="1">
                  <c:v>Not available (%)</c:v>
                </c:pt>
              </c:strCache>
            </c:strRef>
          </c:cat>
          <c:val>
            <c:numRef>
              <c:f>'SUMMARY STATISTICS'!$E$24:$F$24</c:f>
              <c:numCache>
                <c:formatCode>#0</c:formatCode>
                <c:ptCount val="2"/>
                <c:pt idx="0">
                  <c:v>59.803921568627452</c:v>
                </c:pt>
                <c:pt idx="1">
                  <c:v>40.196078431372548</c:v>
                </c:pt>
              </c:numCache>
            </c:numRef>
          </c:val>
        </c:ser>
        <c:dLbls>
          <c:showLegendKey val="0"/>
          <c:showVal val="0"/>
          <c:showCatName val="0"/>
          <c:showSerName val="0"/>
          <c:showPercent val="0"/>
          <c:showBubbleSize val="0"/>
          <c:showLeaderLines val="1"/>
        </c:dLbls>
        <c:firstSliceAng val="0"/>
      </c:pieChart>
    </c:plotArea>
    <c:legend>
      <c:legendPos val="b"/>
      <c:layout/>
      <c:overlay val="0"/>
      <c:txPr>
        <a:bodyPr/>
        <a:lstStyle/>
        <a:p>
          <a:pPr>
            <a:defRPr>
              <a:solidFill>
                <a:srgbClr val="595959"/>
              </a:solidFill>
            </a:defRPr>
          </a:pPr>
          <a:endParaRPr lang="en-US"/>
        </a:p>
      </c:txPr>
    </c:legend>
    <c:plotVisOnly val="1"/>
    <c:dispBlanksAs val="gap"/>
    <c:showDLblsOverMax val="0"/>
  </c:chart>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a:solidFill>
                  <a:srgbClr val="595959"/>
                </a:solidFill>
                <a:latin typeface="Calibry (Body)"/>
                <a:ea typeface="Calibry (Body)"/>
                <a:cs typeface="Calibry (Body)"/>
              </a:defRPr>
            </a:pPr>
            <a:r>
              <a:rPr lang="en-US"/>
              <a:t>1. NO POVERTY</a:t>
            </a:r>
          </a:p>
        </c:rich>
      </c:tx>
      <c:layout/>
      <c:overlay val="0"/>
    </c:title>
    <c:autoTitleDeleted val="0"/>
    <c:plotArea>
      <c:layout/>
      <c:pieChart>
        <c:varyColors val="1"/>
        <c:ser>
          <c:idx val="0"/>
          <c:order val="0"/>
          <c:dLbls>
            <c:showLegendKey val="0"/>
            <c:showVal val="0"/>
            <c:showCatName val="0"/>
            <c:showSerName val="0"/>
            <c:showPercent val="1"/>
            <c:showBubbleSize val="0"/>
            <c:showLeaderLines val="1"/>
          </c:dLbls>
          <c:cat>
            <c:strRef>
              <c:f>'SUMMARY STATISTICS'!$E$6:$F$6</c:f>
              <c:strCache>
                <c:ptCount val="2"/>
                <c:pt idx="0">
                  <c:v>Available (%)</c:v>
                </c:pt>
                <c:pt idx="1">
                  <c:v>Not available (%)</c:v>
                </c:pt>
              </c:strCache>
            </c:strRef>
          </c:cat>
          <c:val>
            <c:numRef>
              <c:f>'SUMMARY STATISTICS'!$E$7:$F$7</c:f>
              <c:numCache>
                <c:formatCode>#0</c:formatCode>
                <c:ptCount val="2"/>
                <c:pt idx="0">
                  <c:v>100</c:v>
                </c:pt>
                <c:pt idx="1">
                  <c:v>0</c:v>
                </c:pt>
              </c:numCache>
            </c:numRef>
          </c:val>
        </c:ser>
        <c:dLbls>
          <c:showLegendKey val="0"/>
          <c:showVal val="0"/>
          <c:showCatName val="0"/>
          <c:showSerName val="0"/>
          <c:showPercent val="0"/>
          <c:showBubbleSize val="0"/>
          <c:showLeaderLines val="1"/>
        </c:dLbls>
        <c:firstSliceAng val="0"/>
      </c:pieChart>
    </c:plotArea>
    <c:legend>
      <c:legendPos val="b"/>
      <c:layout/>
      <c:overlay val="0"/>
      <c:txPr>
        <a:bodyPr/>
        <a:lstStyle/>
        <a:p>
          <a:pPr>
            <a:defRPr>
              <a:solidFill>
                <a:srgbClr val="595959"/>
              </a:solidFill>
            </a:defRPr>
          </a:pPr>
          <a:endParaRPr lang="en-US"/>
        </a:p>
      </c:txPr>
    </c:legend>
    <c:plotVisOnly val="1"/>
    <c:dispBlanksAs val="gap"/>
    <c:showDLblsOverMax val="0"/>
  </c:chart>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a:solidFill>
                  <a:srgbClr val="595959"/>
                </a:solidFill>
                <a:latin typeface="Calibry (Body)"/>
                <a:ea typeface="Calibry (Body)"/>
                <a:cs typeface="Calibry (Body)"/>
              </a:defRPr>
            </a:pPr>
            <a:r>
              <a:rPr lang="en-US"/>
              <a:t>2. ZERO HUNGER</a:t>
            </a:r>
          </a:p>
        </c:rich>
      </c:tx>
      <c:layout/>
      <c:overlay val="0"/>
    </c:title>
    <c:autoTitleDeleted val="0"/>
    <c:plotArea>
      <c:layout/>
      <c:pieChart>
        <c:varyColors val="1"/>
        <c:ser>
          <c:idx val="0"/>
          <c:order val="0"/>
          <c:dLbls>
            <c:showLegendKey val="0"/>
            <c:showVal val="0"/>
            <c:showCatName val="0"/>
            <c:showSerName val="0"/>
            <c:showPercent val="1"/>
            <c:showBubbleSize val="0"/>
            <c:showLeaderLines val="1"/>
          </c:dLbls>
          <c:cat>
            <c:strRef>
              <c:f>'SUMMARY STATISTICS'!$E$6:$F$6</c:f>
              <c:strCache>
                <c:ptCount val="2"/>
                <c:pt idx="0">
                  <c:v>Available (%)</c:v>
                </c:pt>
                <c:pt idx="1">
                  <c:v>Not available (%)</c:v>
                </c:pt>
              </c:strCache>
            </c:strRef>
          </c:cat>
          <c:val>
            <c:numRef>
              <c:f>'SUMMARY STATISTICS'!$E$8:$F$8</c:f>
              <c:numCache>
                <c:formatCode>#0</c:formatCode>
                <c:ptCount val="2"/>
                <c:pt idx="0">
                  <c:v>50</c:v>
                </c:pt>
                <c:pt idx="1">
                  <c:v>50</c:v>
                </c:pt>
              </c:numCache>
            </c:numRef>
          </c:val>
        </c:ser>
        <c:dLbls>
          <c:showLegendKey val="0"/>
          <c:showVal val="0"/>
          <c:showCatName val="0"/>
          <c:showSerName val="0"/>
          <c:showPercent val="0"/>
          <c:showBubbleSize val="0"/>
          <c:showLeaderLines val="1"/>
        </c:dLbls>
        <c:firstSliceAng val="0"/>
      </c:pieChart>
    </c:plotArea>
    <c:legend>
      <c:legendPos val="b"/>
      <c:layout/>
      <c:overlay val="0"/>
      <c:txPr>
        <a:bodyPr/>
        <a:lstStyle/>
        <a:p>
          <a:pPr>
            <a:defRPr>
              <a:solidFill>
                <a:srgbClr val="595959"/>
              </a:solidFill>
            </a:defRPr>
          </a:pPr>
          <a:endParaRPr lang="en-US"/>
        </a:p>
      </c:txPr>
    </c:legend>
    <c:plotVisOnly val="1"/>
    <c:dispBlanksAs val="gap"/>
    <c:showDLblsOverMax val="0"/>
  </c:chart>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a:solidFill>
                  <a:srgbClr val="595959"/>
                </a:solidFill>
                <a:latin typeface="Calibry (Body)"/>
                <a:ea typeface="Calibry (Body)"/>
                <a:cs typeface="Calibry (Body)"/>
              </a:defRPr>
            </a:pPr>
            <a:r>
              <a:rPr lang="en-US"/>
              <a:t>3. GOOD HEALTH AND WELL-BEING</a:t>
            </a:r>
          </a:p>
        </c:rich>
      </c:tx>
      <c:layout/>
      <c:overlay val="0"/>
    </c:title>
    <c:autoTitleDeleted val="0"/>
    <c:plotArea>
      <c:layout/>
      <c:pieChart>
        <c:varyColors val="1"/>
        <c:ser>
          <c:idx val="0"/>
          <c:order val="0"/>
          <c:dLbls>
            <c:showLegendKey val="0"/>
            <c:showVal val="0"/>
            <c:showCatName val="0"/>
            <c:showSerName val="0"/>
            <c:showPercent val="1"/>
            <c:showBubbleSize val="0"/>
            <c:showLeaderLines val="1"/>
          </c:dLbls>
          <c:cat>
            <c:strRef>
              <c:f>'SUMMARY STATISTICS'!$E$6:$F$6</c:f>
              <c:strCache>
                <c:ptCount val="2"/>
                <c:pt idx="0">
                  <c:v>Available (%)</c:v>
                </c:pt>
                <c:pt idx="1">
                  <c:v>Not available (%)</c:v>
                </c:pt>
              </c:strCache>
            </c:strRef>
          </c:cat>
          <c:val>
            <c:numRef>
              <c:f>'SUMMARY STATISTICS'!$E$9:$F$9</c:f>
              <c:numCache>
                <c:formatCode>#0</c:formatCode>
                <c:ptCount val="2"/>
                <c:pt idx="0">
                  <c:v>50</c:v>
                </c:pt>
                <c:pt idx="1">
                  <c:v>50</c:v>
                </c:pt>
              </c:numCache>
            </c:numRef>
          </c:val>
        </c:ser>
        <c:dLbls>
          <c:showLegendKey val="0"/>
          <c:showVal val="0"/>
          <c:showCatName val="0"/>
          <c:showSerName val="0"/>
          <c:showPercent val="0"/>
          <c:showBubbleSize val="0"/>
          <c:showLeaderLines val="1"/>
        </c:dLbls>
        <c:firstSliceAng val="0"/>
      </c:pieChart>
    </c:plotArea>
    <c:legend>
      <c:legendPos val="b"/>
      <c:layout/>
      <c:overlay val="0"/>
      <c:txPr>
        <a:bodyPr/>
        <a:lstStyle/>
        <a:p>
          <a:pPr>
            <a:defRPr>
              <a:solidFill>
                <a:srgbClr val="595959"/>
              </a:solidFill>
            </a:defRPr>
          </a:pPr>
          <a:endParaRPr lang="en-US"/>
        </a:p>
      </c:txPr>
    </c:legend>
    <c:plotVisOnly val="1"/>
    <c:dispBlanksAs val="gap"/>
    <c:showDLblsOverMax val="0"/>
  </c:chart>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a:solidFill>
                  <a:srgbClr val="595959"/>
                </a:solidFill>
                <a:latin typeface="Calibry (Body)"/>
                <a:ea typeface="Calibry (Body)"/>
                <a:cs typeface="Calibry (Body)"/>
              </a:defRPr>
            </a:pPr>
            <a:r>
              <a:t>4. QUALITY EDUCATION</a:t>
            </a:r>
          </a:p>
        </c:rich>
      </c:tx>
      <c:overlay val="0"/>
    </c:title>
    <c:autoTitleDeleted val="0"/>
    <c:plotArea>
      <c:layout/>
      <c:pieChart>
        <c:varyColors val="1"/>
        <c:ser>
          <c:idx val="0"/>
          <c:order val="0"/>
          <c:dLbls>
            <c:showLegendKey val="0"/>
            <c:showVal val="0"/>
            <c:showCatName val="0"/>
            <c:showSerName val="0"/>
            <c:showPercent val="1"/>
            <c:showBubbleSize val="0"/>
            <c:showLeaderLines val="1"/>
          </c:dLbls>
          <c:cat>
            <c:strRef>
              <c:f>'SUMMARY STATISTICS'!$E$6:$F$6</c:f>
              <c:strCache>
                <c:ptCount val="2"/>
                <c:pt idx="0">
                  <c:v>Available (%)</c:v>
                </c:pt>
                <c:pt idx="1">
                  <c:v>Not available (%)</c:v>
                </c:pt>
              </c:strCache>
            </c:strRef>
          </c:cat>
          <c:val>
            <c:numRef>
              <c:f>'SUMMARY STATISTICS'!$E$10:$F$10</c:f>
              <c:numCache>
                <c:formatCode>#0</c:formatCode>
                <c:ptCount val="2"/>
                <c:pt idx="0">
                  <c:v>100</c:v>
                </c:pt>
                <c:pt idx="1">
                  <c:v>0</c:v>
                </c:pt>
              </c:numCache>
            </c:numRef>
          </c:val>
        </c:ser>
        <c:dLbls>
          <c:showLegendKey val="0"/>
          <c:showVal val="0"/>
          <c:showCatName val="0"/>
          <c:showSerName val="0"/>
          <c:showPercent val="0"/>
          <c:showBubbleSize val="0"/>
          <c:showLeaderLines val="1"/>
        </c:dLbls>
        <c:firstSliceAng val="0"/>
      </c:pieChart>
    </c:plotArea>
    <c:legend>
      <c:legendPos val="b"/>
      <c:overlay val="0"/>
      <c:txPr>
        <a:bodyPr/>
        <a:lstStyle/>
        <a:p>
          <a:pPr>
            <a:defRPr>
              <a:solidFill>
                <a:srgbClr val="595959"/>
              </a:solidFill>
            </a:defRPr>
          </a:pPr>
          <a:endParaRPr lang="en-US"/>
        </a:p>
      </c:txPr>
    </c:legend>
    <c:plotVisOnly val="1"/>
    <c:dispBlanksAs val="gap"/>
    <c:showDLblsOverMax val="0"/>
  </c:chart>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a:solidFill>
                  <a:srgbClr val="595959"/>
                </a:solidFill>
                <a:latin typeface="Calibry (Body)"/>
                <a:ea typeface="Calibry (Body)"/>
                <a:cs typeface="Calibry (Body)"/>
              </a:defRPr>
            </a:pPr>
            <a:r>
              <a:t>5. GENDER EQUALITY</a:t>
            </a:r>
          </a:p>
        </c:rich>
      </c:tx>
      <c:overlay val="0"/>
    </c:title>
    <c:autoTitleDeleted val="0"/>
    <c:plotArea>
      <c:layout/>
      <c:pieChart>
        <c:varyColors val="1"/>
        <c:ser>
          <c:idx val="0"/>
          <c:order val="0"/>
          <c:dLbls>
            <c:showLegendKey val="0"/>
            <c:showVal val="0"/>
            <c:showCatName val="0"/>
            <c:showSerName val="0"/>
            <c:showPercent val="1"/>
            <c:showBubbleSize val="0"/>
            <c:showLeaderLines val="1"/>
          </c:dLbls>
          <c:cat>
            <c:strRef>
              <c:f>'SUMMARY STATISTICS'!$E$6:$F$6</c:f>
              <c:strCache>
                <c:ptCount val="2"/>
                <c:pt idx="0">
                  <c:v>Available (%)</c:v>
                </c:pt>
                <c:pt idx="1">
                  <c:v>Not available (%)</c:v>
                </c:pt>
              </c:strCache>
            </c:strRef>
          </c:cat>
          <c:val>
            <c:numRef>
              <c:f>'SUMMARY STATISTICS'!$E$11:$F$11</c:f>
              <c:numCache>
                <c:formatCode>#0</c:formatCode>
                <c:ptCount val="2"/>
                <c:pt idx="0">
                  <c:v>83.333333333333343</c:v>
                </c:pt>
                <c:pt idx="1">
                  <c:v>16.666666666666664</c:v>
                </c:pt>
              </c:numCache>
            </c:numRef>
          </c:val>
        </c:ser>
        <c:dLbls>
          <c:showLegendKey val="0"/>
          <c:showVal val="0"/>
          <c:showCatName val="0"/>
          <c:showSerName val="0"/>
          <c:showPercent val="0"/>
          <c:showBubbleSize val="0"/>
          <c:showLeaderLines val="1"/>
        </c:dLbls>
        <c:firstSliceAng val="0"/>
      </c:pieChart>
    </c:plotArea>
    <c:legend>
      <c:legendPos val="b"/>
      <c:overlay val="0"/>
      <c:txPr>
        <a:bodyPr/>
        <a:lstStyle/>
        <a:p>
          <a:pPr>
            <a:defRPr>
              <a:solidFill>
                <a:srgbClr val="595959"/>
              </a:solidFill>
            </a:defRPr>
          </a:pPr>
          <a:endParaRPr lang="en-US"/>
        </a:p>
      </c:txPr>
    </c:legend>
    <c:plotVisOnly val="1"/>
    <c:dispBlanksAs val="gap"/>
    <c:showDLblsOverMax val="0"/>
  </c:chart>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a:solidFill>
                  <a:srgbClr val="595959"/>
                </a:solidFill>
                <a:latin typeface="Calibry (Body)"/>
                <a:ea typeface="Calibry (Body)"/>
                <a:cs typeface="Calibry (Body)"/>
              </a:defRPr>
            </a:pPr>
            <a:r>
              <a:t>6. CLEAN WATER AND SANITATION</a:t>
            </a:r>
          </a:p>
        </c:rich>
      </c:tx>
      <c:overlay val="0"/>
    </c:title>
    <c:autoTitleDeleted val="0"/>
    <c:plotArea>
      <c:layout/>
      <c:pieChart>
        <c:varyColors val="1"/>
        <c:ser>
          <c:idx val="0"/>
          <c:order val="0"/>
          <c:dLbls>
            <c:showLegendKey val="0"/>
            <c:showVal val="0"/>
            <c:showCatName val="0"/>
            <c:showSerName val="0"/>
            <c:showPercent val="1"/>
            <c:showBubbleSize val="0"/>
            <c:showLeaderLines val="1"/>
          </c:dLbls>
          <c:cat>
            <c:strRef>
              <c:f>'SUMMARY STATISTICS'!$E$6:$F$6</c:f>
              <c:strCache>
                <c:ptCount val="2"/>
                <c:pt idx="0">
                  <c:v>Available (%)</c:v>
                </c:pt>
                <c:pt idx="1">
                  <c:v>Not available (%)</c:v>
                </c:pt>
              </c:strCache>
            </c:strRef>
          </c:cat>
          <c:val>
            <c:numRef>
              <c:f>'SUMMARY STATISTICS'!$E$12:$F$12</c:f>
              <c:numCache>
                <c:formatCode>#0</c:formatCode>
                <c:ptCount val="2"/>
                <c:pt idx="0">
                  <c:v>100</c:v>
                </c:pt>
                <c:pt idx="1">
                  <c:v>0</c:v>
                </c:pt>
              </c:numCache>
            </c:numRef>
          </c:val>
        </c:ser>
        <c:dLbls>
          <c:showLegendKey val="0"/>
          <c:showVal val="0"/>
          <c:showCatName val="0"/>
          <c:showSerName val="0"/>
          <c:showPercent val="0"/>
          <c:showBubbleSize val="0"/>
          <c:showLeaderLines val="1"/>
        </c:dLbls>
        <c:firstSliceAng val="0"/>
      </c:pieChart>
    </c:plotArea>
    <c:legend>
      <c:legendPos val="b"/>
      <c:overlay val="0"/>
      <c:txPr>
        <a:bodyPr/>
        <a:lstStyle/>
        <a:p>
          <a:pPr>
            <a:defRPr>
              <a:solidFill>
                <a:srgbClr val="595959"/>
              </a:solidFill>
            </a:defRPr>
          </a:pPr>
          <a:endParaRPr lang="en-US"/>
        </a:p>
      </c:txPr>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Use and risk of chemical pesticides, 2011-2022 (Index, 2015-2017 average =100)</a:t>
            </a:r>
            <a:endParaRPr lang="en-US" sz="1200" b="0"/>
          </a:p>
          <a:p>
            <a:pPr>
              <a:defRPr sz="1400">
                <a:latin typeface="Calibri"/>
                <a:ea typeface="Calibri"/>
                <a:cs typeface="Calibri"/>
              </a:defRPr>
            </a:pPr>
            <a:r>
              <a:rPr lang="en-US" sz="1200" b="0"/>
              <a:t>SDG ind 02_53: freq=Annual, subst_cat=Pesticides - farm to fork strategy indicator 1 (all chemical active substances)</a:t>
            </a:r>
          </a:p>
        </c:rich>
      </c:tx>
      <c:layout/>
      <c:overlay val="0"/>
    </c:title>
    <c:autoTitleDeleted val="0"/>
    <c:plotArea>
      <c:layout/>
      <c:barChart>
        <c:barDir val="col"/>
        <c:grouping val="clustered"/>
        <c:varyColors val="0"/>
        <c:ser>
          <c:idx val="0"/>
          <c:order val="0"/>
          <c:tx>
            <c:strRef>
              <c:f>'02_53'!$A$23</c:f>
              <c:strCache>
                <c:ptCount val="1"/>
                <c:pt idx="0">
                  <c:v>European Union - 27 countries (from 2020)</c:v>
                </c:pt>
              </c:strCache>
            </c:strRef>
          </c:tx>
          <c:spPr>
            <a:solidFill>
              <a:srgbClr val="DDA63A"/>
            </a:solidFill>
          </c:spPr>
          <c:invertIfNegative val="0"/>
          <c:cat>
            <c:numRef>
              <c:f>'02_53'!$B$22:$M$22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'02_53'!$B$23:$M$23</c:f>
              <c:numCache>
                <c:formatCode>General</c:formatCode>
                <c:ptCount val="12"/>
                <c:pt idx="0">
                  <c:v>116</c:v>
                </c:pt>
                <c:pt idx="1">
                  <c:v>105</c:v>
                </c:pt>
                <c:pt idx="2">
                  <c:v>101</c:v>
                </c:pt>
                <c:pt idx="3">
                  <c:v>105</c:v>
                </c:pt>
                <c:pt idx="4">
                  <c:v>106</c:v>
                </c:pt>
                <c:pt idx="5">
                  <c:v>101</c:v>
                </c:pt>
                <c:pt idx="6">
                  <c:v>92</c:v>
                </c:pt>
                <c:pt idx="7">
                  <c:v>93</c:v>
                </c:pt>
                <c:pt idx="8">
                  <c:v>85</c:v>
                </c:pt>
                <c:pt idx="9">
                  <c:v>73</c:v>
                </c:pt>
                <c:pt idx="10">
                  <c:v>66</c:v>
                </c:pt>
                <c:pt idx="11">
                  <c:v>54</c:v>
                </c:pt>
              </c:numCache>
            </c:numRef>
          </c:val>
        </c:ser>
        <c:ser>
          <c:idx val="1"/>
          <c:order val="1"/>
          <c:tx>
            <c:strRef>
              <c:f>'02_53'!$A$24</c:f>
              <c:strCache>
                <c:ptCount val="1"/>
                <c:pt idx="0">
                  <c:v>Denmark</c:v>
                </c:pt>
              </c:strCache>
            </c:strRef>
          </c:tx>
          <c:spPr>
            <a:solidFill>
              <a:srgbClr val="DA9E1E"/>
            </a:solidFill>
          </c:spPr>
          <c:invertIfNegative val="0"/>
          <c:cat>
            <c:numRef>
              <c:f>'02_53'!$B$22:$M$22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'02_53'!$B$24:$M$24</c:f>
              <c:numCache>
                <c:formatCode>General</c:formatCode>
                <c:ptCount val="12"/>
                <c:pt idx="0">
                  <c:v>169</c:v>
                </c:pt>
                <c:pt idx="1">
                  <c:v>233</c:v>
                </c:pt>
                <c:pt idx="2">
                  <c:v>173</c:v>
                </c:pt>
                <c:pt idx="3">
                  <c:v>81</c:v>
                </c:pt>
                <c:pt idx="4">
                  <c:v>100</c:v>
                </c:pt>
                <c:pt idx="5">
                  <c:v>96</c:v>
                </c:pt>
                <c:pt idx="6">
                  <c:v>103</c:v>
                </c:pt>
                <c:pt idx="7">
                  <c:v>101</c:v>
                </c:pt>
                <c:pt idx="8">
                  <c:v>101</c:v>
                </c:pt>
                <c:pt idx="9">
                  <c:v>102</c:v>
                </c:pt>
                <c:pt idx="10">
                  <c:v>96</c:v>
                </c:pt>
                <c:pt idx="11">
                  <c:v>109</c:v>
                </c:pt>
              </c:numCache>
            </c:numRef>
          </c:val>
        </c:ser>
        <c:ser>
          <c:idx val="2"/>
          <c:order val="2"/>
          <c:tx>
            <c:strRef>
              <c:f>'02_53'!$A$25</c:f>
              <c:strCache>
                <c:ptCount val="1"/>
                <c:pt idx="0">
                  <c:v>Croatia</c:v>
                </c:pt>
              </c:strCache>
            </c:strRef>
          </c:tx>
          <c:spPr>
            <a:solidFill>
              <a:srgbClr val="CB9323"/>
            </a:solidFill>
          </c:spPr>
          <c:invertIfNegative val="0"/>
          <c:cat>
            <c:numRef>
              <c:f>'02_53'!$B$22:$M$22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'02_53'!$B$25:$M$25</c:f>
              <c:numCache>
                <c:formatCode>General</c:formatCode>
                <c:ptCount val="12"/>
                <c:pt idx="0">
                  <c:v>133</c:v>
                </c:pt>
                <c:pt idx="1">
                  <c:v>133</c:v>
                </c:pt>
                <c:pt idx="2">
                  <c:v>133</c:v>
                </c:pt>
                <c:pt idx="3">
                  <c:v>130</c:v>
                </c:pt>
                <c:pt idx="4">
                  <c:v>116</c:v>
                </c:pt>
                <c:pt idx="5">
                  <c:v>99</c:v>
                </c:pt>
                <c:pt idx="6">
                  <c:v>85</c:v>
                </c:pt>
                <c:pt idx="7">
                  <c:v>89</c:v>
                </c:pt>
                <c:pt idx="8">
                  <c:v>81</c:v>
                </c:pt>
                <c:pt idx="9">
                  <c:v>75</c:v>
                </c:pt>
                <c:pt idx="10">
                  <c:v>56</c:v>
                </c:pt>
                <c:pt idx="11">
                  <c:v>59</c:v>
                </c:pt>
              </c:numCache>
            </c:numRef>
          </c:val>
        </c:ser>
        <c:dLbls>
          <c:showLegendKey val="0"/>
          <c:showVal val="0"/>
          <c:showCatName val="0"/>
          <c:showSerName val="0"/>
          <c:showPercent val="0"/>
          <c:showBubbleSize val="0"/>
        </c:dLbls>
        <c:gapWidth val="150"/>
        <c:axId val="137371648"/>
        <c:axId val="137373184"/>
      </c:barChart>
      <c:catAx>
        <c:axId val="137371648"/>
        <c:scaling>
          <c:orientation val="minMax"/>
        </c:scaling>
        <c:delete val="0"/>
        <c:axPos val="b"/>
        <c:numFmt formatCode="General" sourceLinked="1"/>
        <c:majorTickMark val="out"/>
        <c:minorTickMark val="none"/>
        <c:tickLblPos val="nextTo"/>
        <c:crossAx val="137373184"/>
        <c:crosses val="autoZero"/>
        <c:auto val="1"/>
        <c:lblAlgn val="ctr"/>
        <c:lblOffset val="100"/>
        <c:noMultiLvlLbl val="0"/>
      </c:catAx>
      <c:valAx>
        <c:axId val="13737318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37371648"/>
        <c:crosses val="autoZero"/>
        <c:crossBetween val="between"/>
      </c:valAx>
    </c:plotArea>
    <c:legend>
      <c:legendPos val="b"/>
      <c:layout/>
      <c:overlay val="0"/>
    </c:legend>
    <c:plotVisOnly val="1"/>
    <c:dispBlanksAs val="gap"/>
    <c:showDLblsOverMax val="0"/>
  </c:chart>
  <c:spPr>
    <a:ln>
      <a:solidFill>
        <a:srgbClr val="DDA63A"/>
      </a:solidFill>
      <a:prstDash val="solid"/>
    </a:ln>
  </c:sp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a:solidFill>
                  <a:srgbClr val="595959"/>
                </a:solidFill>
                <a:latin typeface="Calibry (Body)"/>
                <a:ea typeface="Calibry (Body)"/>
                <a:cs typeface="Calibry (Body)"/>
              </a:defRPr>
            </a:pPr>
            <a:r>
              <a:t>7. AFFORDABLE AND CLEAN ENERGY</a:t>
            </a:r>
          </a:p>
        </c:rich>
      </c:tx>
      <c:overlay val="0"/>
    </c:title>
    <c:autoTitleDeleted val="0"/>
    <c:plotArea>
      <c:layout/>
      <c:pieChart>
        <c:varyColors val="1"/>
        <c:ser>
          <c:idx val="0"/>
          <c:order val="0"/>
          <c:dLbls>
            <c:showLegendKey val="0"/>
            <c:showVal val="0"/>
            <c:showCatName val="0"/>
            <c:showSerName val="0"/>
            <c:showPercent val="1"/>
            <c:showBubbleSize val="0"/>
            <c:showLeaderLines val="1"/>
          </c:dLbls>
          <c:cat>
            <c:strRef>
              <c:f>'SUMMARY STATISTICS'!$E$6:$F$6</c:f>
              <c:strCache>
                <c:ptCount val="2"/>
                <c:pt idx="0">
                  <c:v>Available (%)</c:v>
                </c:pt>
                <c:pt idx="1">
                  <c:v>Not available (%)</c:v>
                </c:pt>
              </c:strCache>
            </c:strRef>
          </c:cat>
          <c:val>
            <c:numRef>
              <c:f>'SUMMARY STATISTICS'!$E$13:$F$13</c:f>
              <c:numCache>
                <c:formatCode>#0</c:formatCode>
                <c:ptCount val="2"/>
                <c:pt idx="0">
                  <c:v>83.333333333333343</c:v>
                </c:pt>
                <c:pt idx="1">
                  <c:v>16.666666666666664</c:v>
                </c:pt>
              </c:numCache>
            </c:numRef>
          </c:val>
        </c:ser>
        <c:dLbls>
          <c:showLegendKey val="0"/>
          <c:showVal val="0"/>
          <c:showCatName val="0"/>
          <c:showSerName val="0"/>
          <c:showPercent val="0"/>
          <c:showBubbleSize val="0"/>
          <c:showLeaderLines val="1"/>
        </c:dLbls>
        <c:firstSliceAng val="0"/>
      </c:pieChart>
    </c:plotArea>
    <c:legend>
      <c:legendPos val="b"/>
      <c:overlay val="0"/>
      <c:txPr>
        <a:bodyPr/>
        <a:lstStyle/>
        <a:p>
          <a:pPr>
            <a:defRPr>
              <a:solidFill>
                <a:srgbClr val="595959"/>
              </a:solidFill>
            </a:defRPr>
          </a:pPr>
          <a:endParaRPr lang="en-US"/>
        </a:p>
      </c:txPr>
    </c:legend>
    <c:plotVisOnly val="1"/>
    <c:dispBlanksAs val="gap"/>
    <c:showDLblsOverMax val="0"/>
  </c:chart>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a:solidFill>
                  <a:srgbClr val="595959"/>
                </a:solidFill>
                <a:latin typeface="Calibry (Body)"/>
                <a:ea typeface="Calibry (Body)"/>
                <a:cs typeface="Calibry (Body)"/>
              </a:defRPr>
            </a:pPr>
            <a:r>
              <a:t>8. DECENT WORK AND ECONOMIC GROWTH</a:t>
            </a:r>
          </a:p>
        </c:rich>
      </c:tx>
      <c:overlay val="0"/>
    </c:title>
    <c:autoTitleDeleted val="0"/>
    <c:plotArea>
      <c:layout/>
      <c:pieChart>
        <c:varyColors val="1"/>
        <c:ser>
          <c:idx val="0"/>
          <c:order val="0"/>
          <c:dLbls>
            <c:showLegendKey val="0"/>
            <c:showVal val="0"/>
            <c:showCatName val="0"/>
            <c:showSerName val="0"/>
            <c:showPercent val="1"/>
            <c:showBubbleSize val="0"/>
            <c:showLeaderLines val="1"/>
          </c:dLbls>
          <c:cat>
            <c:strRef>
              <c:f>'SUMMARY STATISTICS'!$E$6:$F$6</c:f>
              <c:strCache>
                <c:ptCount val="2"/>
                <c:pt idx="0">
                  <c:v>Available (%)</c:v>
                </c:pt>
                <c:pt idx="1">
                  <c:v>Not available (%)</c:v>
                </c:pt>
              </c:strCache>
            </c:strRef>
          </c:cat>
          <c:val>
            <c:numRef>
              <c:f>'SUMMARY STATISTICS'!$E$14:$F$14</c:f>
              <c:numCache>
                <c:formatCode>#0</c:formatCode>
                <c:ptCount val="2"/>
                <c:pt idx="0">
                  <c:v>83.333333333333343</c:v>
                </c:pt>
                <c:pt idx="1">
                  <c:v>16.666666666666664</c:v>
                </c:pt>
              </c:numCache>
            </c:numRef>
          </c:val>
        </c:ser>
        <c:dLbls>
          <c:showLegendKey val="0"/>
          <c:showVal val="0"/>
          <c:showCatName val="0"/>
          <c:showSerName val="0"/>
          <c:showPercent val="0"/>
          <c:showBubbleSize val="0"/>
          <c:showLeaderLines val="1"/>
        </c:dLbls>
        <c:firstSliceAng val="0"/>
      </c:pieChart>
    </c:plotArea>
    <c:legend>
      <c:legendPos val="b"/>
      <c:overlay val="0"/>
      <c:txPr>
        <a:bodyPr/>
        <a:lstStyle/>
        <a:p>
          <a:pPr>
            <a:defRPr>
              <a:solidFill>
                <a:srgbClr val="595959"/>
              </a:solidFill>
            </a:defRPr>
          </a:pPr>
          <a:endParaRPr lang="en-US"/>
        </a:p>
      </c:txPr>
    </c:legend>
    <c:plotVisOnly val="1"/>
    <c:dispBlanksAs val="gap"/>
    <c:showDLblsOverMax val="0"/>
  </c:chart>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a:solidFill>
                  <a:srgbClr val="595959"/>
                </a:solidFill>
                <a:latin typeface="Calibry (Body)"/>
                <a:ea typeface="Calibry (Body)"/>
                <a:cs typeface="Calibry (Body)"/>
              </a:defRPr>
            </a:pPr>
            <a:r>
              <a:t>9. INDUSTRY, INNOVATION AND INFRASTRUCTURE</a:t>
            </a:r>
          </a:p>
        </c:rich>
      </c:tx>
      <c:overlay val="0"/>
    </c:title>
    <c:autoTitleDeleted val="0"/>
    <c:plotArea>
      <c:layout/>
      <c:pieChart>
        <c:varyColors val="1"/>
        <c:ser>
          <c:idx val="0"/>
          <c:order val="0"/>
          <c:dLbls>
            <c:showLegendKey val="0"/>
            <c:showVal val="0"/>
            <c:showCatName val="0"/>
            <c:showSerName val="0"/>
            <c:showPercent val="1"/>
            <c:showBubbleSize val="0"/>
            <c:showLeaderLines val="1"/>
          </c:dLbls>
          <c:cat>
            <c:strRef>
              <c:f>'SUMMARY STATISTICS'!$E$6:$F$6</c:f>
              <c:strCache>
                <c:ptCount val="2"/>
                <c:pt idx="0">
                  <c:v>Available (%)</c:v>
                </c:pt>
                <c:pt idx="1">
                  <c:v>Not available (%)</c:v>
                </c:pt>
              </c:strCache>
            </c:strRef>
          </c:cat>
          <c:val>
            <c:numRef>
              <c:f>'SUMMARY STATISTICS'!$E$15:$F$15</c:f>
              <c:numCache>
                <c:formatCode>#0</c:formatCode>
                <c:ptCount val="2"/>
                <c:pt idx="0">
                  <c:v>83.333333333333343</c:v>
                </c:pt>
                <c:pt idx="1">
                  <c:v>16.666666666666664</c:v>
                </c:pt>
              </c:numCache>
            </c:numRef>
          </c:val>
        </c:ser>
        <c:dLbls>
          <c:showLegendKey val="0"/>
          <c:showVal val="0"/>
          <c:showCatName val="0"/>
          <c:showSerName val="0"/>
          <c:showPercent val="0"/>
          <c:showBubbleSize val="0"/>
          <c:showLeaderLines val="1"/>
        </c:dLbls>
        <c:firstSliceAng val="0"/>
      </c:pieChart>
    </c:plotArea>
    <c:legend>
      <c:legendPos val="b"/>
      <c:overlay val="0"/>
      <c:txPr>
        <a:bodyPr/>
        <a:lstStyle/>
        <a:p>
          <a:pPr>
            <a:defRPr>
              <a:solidFill>
                <a:srgbClr val="595959"/>
              </a:solidFill>
            </a:defRPr>
          </a:pPr>
          <a:endParaRPr lang="en-US"/>
        </a:p>
      </c:txPr>
    </c:legend>
    <c:plotVisOnly val="1"/>
    <c:dispBlanksAs val="gap"/>
    <c:showDLblsOverMax val="0"/>
  </c:chart>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a:solidFill>
                  <a:srgbClr val="595959"/>
                </a:solidFill>
                <a:latin typeface="Calibry (Body)"/>
                <a:ea typeface="Calibry (Body)"/>
                <a:cs typeface="Calibry (Body)"/>
              </a:defRPr>
            </a:pPr>
            <a:r>
              <a:t>10. REDUCED INEQUALITIES</a:t>
            </a:r>
          </a:p>
        </c:rich>
      </c:tx>
      <c:overlay val="0"/>
    </c:title>
    <c:autoTitleDeleted val="0"/>
    <c:plotArea>
      <c:layout/>
      <c:pieChart>
        <c:varyColors val="1"/>
        <c:ser>
          <c:idx val="0"/>
          <c:order val="0"/>
          <c:dLbls>
            <c:showLegendKey val="0"/>
            <c:showVal val="0"/>
            <c:showCatName val="0"/>
            <c:showSerName val="0"/>
            <c:showPercent val="1"/>
            <c:showBubbleSize val="0"/>
            <c:showLeaderLines val="1"/>
          </c:dLbls>
          <c:cat>
            <c:strRef>
              <c:f>'SUMMARY STATISTICS'!$E$6:$F$6</c:f>
              <c:strCache>
                <c:ptCount val="2"/>
                <c:pt idx="0">
                  <c:v>Available (%)</c:v>
                </c:pt>
                <c:pt idx="1">
                  <c:v>Not available (%)</c:v>
                </c:pt>
              </c:strCache>
            </c:strRef>
          </c:cat>
          <c:val>
            <c:numRef>
              <c:f>'SUMMARY STATISTICS'!$E$16:$F$16</c:f>
              <c:numCache>
                <c:formatCode>#0</c:formatCode>
                <c:ptCount val="2"/>
                <c:pt idx="0">
                  <c:v>83.333333333333343</c:v>
                </c:pt>
                <c:pt idx="1">
                  <c:v>16.666666666666664</c:v>
                </c:pt>
              </c:numCache>
            </c:numRef>
          </c:val>
        </c:ser>
        <c:dLbls>
          <c:showLegendKey val="0"/>
          <c:showVal val="0"/>
          <c:showCatName val="0"/>
          <c:showSerName val="0"/>
          <c:showPercent val="0"/>
          <c:showBubbleSize val="0"/>
          <c:showLeaderLines val="1"/>
        </c:dLbls>
        <c:firstSliceAng val="0"/>
      </c:pieChart>
    </c:plotArea>
    <c:legend>
      <c:legendPos val="b"/>
      <c:overlay val="0"/>
      <c:txPr>
        <a:bodyPr/>
        <a:lstStyle/>
        <a:p>
          <a:pPr>
            <a:defRPr>
              <a:solidFill>
                <a:srgbClr val="595959"/>
              </a:solidFill>
            </a:defRPr>
          </a:pPr>
          <a:endParaRPr lang="en-US"/>
        </a:p>
      </c:txPr>
    </c:legend>
    <c:plotVisOnly val="1"/>
    <c:dispBlanksAs val="gap"/>
    <c:showDLblsOverMax val="0"/>
  </c:chart>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a:solidFill>
                  <a:srgbClr val="595959"/>
                </a:solidFill>
                <a:latin typeface="Calibry (Body)"/>
                <a:ea typeface="Calibry (Body)"/>
                <a:cs typeface="Calibry (Body)"/>
              </a:defRPr>
            </a:pPr>
            <a:r>
              <a:t>11. SUSTAINABLE CITIES AND COMMUNITIES</a:t>
            </a:r>
          </a:p>
        </c:rich>
      </c:tx>
      <c:overlay val="0"/>
    </c:title>
    <c:autoTitleDeleted val="0"/>
    <c:plotArea>
      <c:layout/>
      <c:pieChart>
        <c:varyColors val="1"/>
        <c:ser>
          <c:idx val="0"/>
          <c:order val="0"/>
          <c:dLbls>
            <c:showLegendKey val="0"/>
            <c:showVal val="0"/>
            <c:showCatName val="0"/>
            <c:showSerName val="0"/>
            <c:showPercent val="1"/>
            <c:showBubbleSize val="0"/>
            <c:showLeaderLines val="1"/>
          </c:dLbls>
          <c:cat>
            <c:strRef>
              <c:f>'SUMMARY STATISTICS'!$E$6:$F$6</c:f>
              <c:strCache>
                <c:ptCount val="2"/>
                <c:pt idx="0">
                  <c:v>Available (%)</c:v>
                </c:pt>
                <c:pt idx="1">
                  <c:v>Not available (%)</c:v>
                </c:pt>
              </c:strCache>
            </c:strRef>
          </c:cat>
          <c:val>
            <c:numRef>
              <c:f>'SUMMARY STATISTICS'!$E$17:$F$17</c:f>
              <c:numCache>
                <c:formatCode>#0</c:formatCode>
                <c:ptCount val="2"/>
                <c:pt idx="0">
                  <c:v>83.333333333333343</c:v>
                </c:pt>
                <c:pt idx="1">
                  <c:v>16.666666666666664</c:v>
                </c:pt>
              </c:numCache>
            </c:numRef>
          </c:val>
        </c:ser>
        <c:dLbls>
          <c:showLegendKey val="0"/>
          <c:showVal val="0"/>
          <c:showCatName val="0"/>
          <c:showSerName val="0"/>
          <c:showPercent val="0"/>
          <c:showBubbleSize val="0"/>
          <c:showLeaderLines val="1"/>
        </c:dLbls>
        <c:firstSliceAng val="0"/>
      </c:pieChart>
    </c:plotArea>
    <c:legend>
      <c:legendPos val="b"/>
      <c:overlay val="0"/>
      <c:txPr>
        <a:bodyPr/>
        <a:lstStyle/>
        <a:p>
          <a:pPr>
            <a:defRPr>
              <a:solidFill>
                <a:srgbClr val="595959"/>
              </a:solidFill>
            </a:defRPr>
          </a:pPr>
          <a:endParaRPr lang="en-US"/>
        </a:p>
      </c:txPr>
    </c:legend>
    <c:plotVisOnly val="1"/>
    <c:dispBlanksAs val="gap"/>
    <c:showDLblsOverMax val="0"/>
  </c:chart>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a:solidFill>
                  <a:srgbClr val="595959"/>
                </a:solidFill>
                <a:latin typeface="Calibry (Body)"/>
                <a:ea typeface="Calibry (Body)"/>
                <a:cs typeface="Calibry (Body)"/>
              </a:defRPr>
            </a:pPr>
            <a:r>
              <a:t>12. RESPONSIBLE CONSUMPTION AND PRODUCTION</a:t>
            </a:r>
          </a:p>
        </c:rich>
      </c:tx>
      <c:overlay val="0"/>
    </c:title>
    <c:autoTitleDeleted val="0"/>
    <c:plotArea>
      <c:layout/>
      <c:pieChart>
        <c:varyColors val="1"/>
        <c:ser>
          <c:idx val="0"/>
          <c:order val="0"/>
          <c:dLbls>
            <c:showLegendKey val="0"/>
            <c:showVal val="0"/>
            <c:showCatName val="0"/>
            <c:showSerName val="0"/>
            <c:showPercent val="1"/>
            <c:showBubbleSize val="0"/>
            <c:showLeaderLines val="1"/>
          </c:dLbls>
          <c:cat>
            <c:strRef>
              <c:f>'SUMMARY STATISTICS'!$E$6:$F$6</c:f>
              <c:strCache>
                <c:ptCount val="2"/>
                <c:pt idx="0">
                  <c:v>Available (%)</c:v>
                </c:pt>
                <c:pt idx="1">
                  <c:v>Not available (%)</c:v>
                </c:pt>
              </c:strCache>
            </c:strRef>
          </c:cat>
          <c:val>
            <c:numRef>
              <c:f>'SUMMARY STATISTICS'!$E$18:$F$18</c:f>
              <c:numCache>
                <c:formatCode>#0</c:formatCode>
                <c:ptCount val="2"/>
                <c:pt idx="0">
                  <c:v>50</c:v>
                </c:pt>
                <c:pt idx="1">
                  <c:v>50</c:v>
                </c:pt>
              </c:numCache>
            </c:numRef>
          </c:val>
        </c:ser>
        <c:dLbls>
          <c:showLegendKey val="0"/>
          <c:showVal val="0"/>
          <c:showCatName val="0"/>
          <c:showSerName val="0"/>
          <c:showPercent val="0"/>
          <c:showBubbleSize val="0"/>
          <c:showLeaderLines val="1"/>
        </c:dLbls>
        <c:firstSliceAng val="0"/>
      </c:pieChart>
    </c:plotArea>
    <c:legend>
      <c:legendPos val="b"/>
      <c:overlay val="0"/>
      <c:txPr>
        <a:bodyPr/>
        <a:lstStyle/>
        <a:p>
          <a:pPr>
            <a:defRPr>
              <a:solidFill>
                <a:srgbClr val="595959"/>
              </a:solidFill>
            </a:defRPr>
          </a:pPr>
          <a:endParaRPr lang="en-US"/>
        </a:p>
      </c:txPr>
    </c:legend>
    <c:plotVisOnly val="1"/>
    <c:dispBlanksAs val="gap"/>
    <c:showDLblsOverMax val="0"/>
  </c:chart>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a:solidFill>
                  <a:srgbClr val="595959"/>
                </a:solidFill>
                <a:latin typeface="Calibry (Body)"/>
                <a:ea typeface="Calibry (Body)"/>
                <a:cs typeface="Calibry (Body)"/>
              </a:defRPr>
            </a:pPr>
            <a:r>
              <a:t>13. CLIMATE ACTION</a:t>
            </a:r>
          </a:p>
        </c:rich>
      </c:tx>
      <c:overlay val="0"/>
    </c:title>
    <c:autoTitleDeleted val="0"/>
    <c:plotArea>
      <c:layout/>
      <c:pieChart>
        <c:varyColors val="1"/>
        <c:ser>
          <c:idx val="0"/>
          <c:order val="0"/>
          <c:dLbls>
            <c:showLegendKey val="0"/>
            <c:showVal val="0"/>
            <c:showCatName val="0"/>
            <c:showSerName val="0"/>
            <c:showPercent val="1"/>
            <c:showBubbleSize val="0"/>
            <c:showLeaderLines val="1"/>
          </c:dLbls>
          <c:cat>
            <c:strRef>
              <c:f>'SUMMARY STATISTICS'!$E$6:$F$6</c:f>
              <c:strCache>
                <c:ptCount val="2"/>
                <c:pt idx="0">
                  <c:v>Available (%)</c:v>
                </c:pt>
                <c:pt idx="1">
                  <c:v>Not available (%)</c:v>
                </c:pt>
              </c:strCache>
            </c:strRef>
          </c:cat>
          <c:val>
            <c:numRef>
              <c:f>'SUMMARY STATISTICS'!$E$19:$F$19</c:f>
              <c:numCache>
                <c:formatCode>#0</c:formatCode>
                <c:ptCount val="2"/>
                <c:pt idx="0">
                  <c:v>0</c:v>
                </c:pt>
                <c:pt idx="1">
                  <c:v>100</c:v>
                </c:pt>
              </c:numCache>
            </c:numRef>
          </c:val>
        </c:ser>
        <c:dLbls>
          <c:showLegendKey val="0"/>
          <c:showVal val="0"/>
          <c:showCatName val="0"/>
          <c:showSerName val="0"/>
          <c:showPercent val="0"/>
          <c:showBubbleSize val="0"/>
          <c:showLeaderLines val="1"/>
        </c:dLbls>
        <c:firstSliceAng val="0"/>
      </c:pieChart>
    </c:plotArea>
    <c:legend>
      <c:legendPos val="b"/>
      <c:overlay val="0"/>
      <c:txPr>
        <a:bodyPr/>
        <a:lstStyle/>
        <a:p>
          <a:pPr>
            <a:defRPr>
              <a:solidFill>
                <a:srgbClr val="595959"/>
              </a:solidFill>
            </a:defRPr>
          </a:pPr>
          <a:endParaRPr lang="en-US"/>
        </a:p>
      </c:txPr>
    </c:legend>
    <c:plotVisOnly val="1"/>
    <c:dispBlanksAs val="gap"/>
    <c:showDLblsOverMax val="0"/>
  </c:chart>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a:solidFill>
                  <a:srgbClr val="595959"/>
                </a:solidFill>
                <a:latin typeface="Calibry (Body)"/>
                <a:ea typeface="Calibry (Body)"/>
                <a:cs typeface="Calibry (Body)"/>
              </a:defRPr>
            </a:pPr>
            <a:r>
              <a:t>14. LIFE BELOW WATER</a:t>
            </a:r>
          </a:p>
        </c:rich>
      </c:tx>
      <c:overlay val="0"/>
    </c:title>
    <c:autoTitleDeleted val="0"/>
    <c:plotArea>
      <c:layout/>
      <c:pieChart>
        <c:varyColors val="1"/>
        <c:ser>
          <c:idx val="0"/>
          <c:order val="0"/>
          <c:dLbls>
            <c:showLegendKey val="0"/>
            <c:showVal val="0"/>
            <c:showCatName val="0"/>
            <c:showSerName val="0"/>
            <c:showPercent val="1"/>
            <c:showBubbleSize val="0"/>
            <c:showLeaderLines val="1"/>
          </c:dLbls>
          <c:cat>
            <c:strRef>
              <c:f>'SUMMARY STATISTICS'!$E$6:$F$6</c:f>
              <c:strCache>
                <c:ptCount val="2"/>
                <c:pt idx="0">
                  <c:v>Available (%)</c:v>
                </c:pt>
                <c:pt idx="1">
                  <c:v>Not available (%)</c:v>
                </c:pt>
              </c:strCache>
            </c:strRef>
          </c:cat>
          <c:val>
            <c:numRef>
              <c:f>'SUMMARY STATISTICS'!$E$20:$F$20</c:f>
              <c:numCache>
                <c:formatCode>#0</c:formatCode>
                <c:ptCount val="2"/>
                <c:pt idx="0">
                  <c:v>0</c:v>
                </c:pt>
                <c:pt idx="1">
                  <c:v>100</c:v>
                </c:pt>
              </c:numCache>
            </c:numRef>
          </c:val>
        </c:ser>
        <c:dLbls>
          <c:showLegendKey val="0"/>
          <c:showVal val="0"/>
          <c:showCatName val="0"/>
          <c:showSerName val="0"/>
          <c:showPercent val="0"/>
          <c:showBubbleSize val="0"/>
          <c:showLeaderLines val="1"/>
        </c:dLbls>
        <c:firstSliceAng val="0"/>
      </c:pieChart>
    </c:plotArea>
    <c:legend>
      <c:legendPos val="b"/>
      <c:overlay val="0"/>
      <c:txPr>
        <a:bodyPr/>
        <a:lstStyle/>
        <a:p>
          <a:pPr>
            <a:defRPr>
              <a:solidFill>
                <a:srgbClr val="595959"/>
              </a:solidFill>
            </a:defRPr>
          </a:pPr>
          <a:endParaRPr lang="en-US"/>
        </a:p>
      </c:txPr>
    </c:legend>
    <c:plotVisOnly val="1"/>
    <c:dispBlanksAs val="gap"/>
    <c:showDLblsOverMax val="0"/>
  </c:chart>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a:solidFill>
                  <a:srgbClr val="595959"/>
                </a:solidFill>
                <a:latin typeface="Calibry (Body)"/>
                <a:ea typeface="Calibry (Body)"/>
                <a:cs typeface="Calibry (Body)"/>
              </a:defRPr>
            </a:pPr>
            <a:r>
              <a:t>15. LIFE ON LAND</a:t>
            </a:r>
          </a:p>
        </c:rich>
      </c:tx>
      <c:overlay val="0"/>
    </c:title>
    <c:autoTitleDeleted val="0"/>
    <c:plotArea>
      <c:layout/>
      <c:pieChart>
        <c:varyColors val="1"/>
        <c:ser>
          <c:idx val="0"/>
          <c:order val="0"/>
          <c:dLbls>
            <c:showLegendKey val="0"/>
            <c:showVal val="0"/>
            <c:showCatName val="0"/>
            <c:showSerName val="0"/>
            <c:showPercent val="1"/>
            <c:showBubbleSize val="0"/>
            <c:showLeaderLines val="1"/>
          </c:dLbls>
          <c:cat>
            <c:strRef>
              <c:f>'SUMMARY STATISTICS'!$E$6:$F$6</c:f>
              <c:strCache>
                <c:ptCount val="2"/>
                <c:pt idx="0">
                  <c:v>Available (%)</c:v>
                </c:pt>
                <c:pt idx="1">
                  <c:v>Not available (%)</c:v>
                </c:pt>
              </c:strCache>
            </c:strRef>
          </c:cat>
          <c:val>
            <c:numRef>
              <c:f>'SUMMARY STATISTICS'!$E$21:$F$21</c:f>
              <c:numCache>
                <c:formatCode>#0</c:formatCode>
                <c:ptCount val="2"/>
                <c:pt idx="0">
                  <c:v>16.666666666666664</c:v>
                </c:pt>
                <c:pt idx="1">
                  <c:v>83.333333333333343</c:v>
                </c:pt>
              </c:numCache>
            </c:numRef>
          </c:val>
        </c:ser>
        <c:dLbls>
          <c:showLegendKey val="0"/>
          <c:showVal val="0"/>
          <c:showCatName val="0"/>
          <c:showSerName val="0"/>
          <c:showPercent val="0"/>
          <c:showBubbleSize val="0"/>
          <c:showLeaderLines val="1"/>
        </c:dLbls>
        <c:firstSliceAng val="0"/>
      </c:pieChart>
    </c:plotArea>
    <c:legend>
      <c:legendPos val="b"/>
      <c:overlay val="0"/>
      <c:txPr>
        <a:bodyPr/>
        <a:lstStyle/>
        <a:p>
          <a:pPr>
            <a:defRPr>
              <a:solidFill>
                <a:srgbClr val="595959"/>
              </a:solidFill>
            </a:defRPr>
          </a:pPr>
          <a:endParaRPr lang="en-US"/>
        </a:p>
      </c:txPr>
    </c:legend>
    <c:plotVisOnly val="1"/>
    <c:dispBlanksAs val="gap"/>
    <c:showDLblsOverMax val="0"/>
  </c:chart>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a:solidFill>
                  <a:srgbClr val="595959"/>
                </a:solidFill>
                <a:latin typeface="Calibry (Body)"/>
                <a:ea typeface="Calibry (Body)"/>
                <a:cs typeface="Calibry (Body)"/>
              </a:defRPr>
            </a:pPr>
            <a:r>
              <a:t>16. PEACE, JUSTICE AND STRONG INSTITUTIONS</a:t>
            </a:r>
          </a:p>
        </c:rich>
      </c:tx>
      <c:overlay val="0"/>
    </c:title>
    <c:autoTitleDeleted val="0"/>
    <c:plotArea>
      <c:layout/>
      <c:pieChart>
        <c:varyColors val="1"/>
        <c:ser>
          <c:idx val="0"/>
          <c:order val="0"/>
          <c:dLbls>
            <c:showLegendKey val="0"/>
            <c:showVal val="0"/>
            <c:showCatName val="0"/>
            <c:showSerName val="0"/>
            <c:showPercent val="1"/>
            <c:showBubbleSize val="0"/>
            <c:showLeaderLines val="1"/>
          </c:dLbls>
          <c:cat>
            <c:strRef>
              <c:f>'SUMMARY STATISTICS'!$E$6:$F$6</c:f>
              <c:strCache>
                <c:ptCount val="2"/>
                <c:pt idx="0">
                  <c:v>Available (%)</c:v>
                </c:pt>
                <c:pt idx="1">
                  <c:v>Not available (%)</c:v>
                </c:pt>
              </c:strCache>
            </c:strRef>
          </c:cat>
          <c:val>
            <c:numRef>
              <c:f>'SUMMARY STATISTICS'!$E$22:$F$22</c:f>
              <c:numCache>
                <c:formatCode>#0</c:formatCode>
                <c:ptCount val="2"/>
                <c:pt idx="0">
                  <c:v>50</c:v>
                </c:pt>
                <c:pt idx="1">
                  <c:v>50</c:v>
                </c:pt>
              </c:numCache>
            </c:numRef>
          </c:val>
        </c:ser>
        <c:dLbls>
          <c:showLegendKey val="0"/>
          <c:showVal val="0"/>
          <c:showCatName val="0"/>
          <c:showSerName val="0"/>
          <c:showPercent val="0"/>
          <c:showBubbleSize val="0"/>
          <c:showLeaderLines val="1"/>
        </c:dLbls>
        <c:firstSliceAng val="0"/>
      </c:pieChart>
    </c:plotArea>
    <c:legend>
      <c:legendPos val="b"/>
      <c:overlay val="0"/>
      <c:txPr>
        <a:bodyPr/>
        <a:lstStyle/>
        <a:p>
          <a:pPr>
            <a:defRPr>
              <a:solidFill>
                <a:srgbClr val="595959"/>
              </a:solidFill>
            </a:defRPr>
          </a:pPr>
          <a:endParaRPr lang="en-US"/>
        </a:p>
      </c:txPr>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Ammonia emissions from agriculture, 2010-2022 (Tonne)</a:t>
            </a:r>
            <a:endParaRPr lang="en-US" sz="1200" b="0"/>
          </a:p>
          <a:p>
            <a:pPr>
              <a:defRPr sz="1400">
                <a:latin typeface="Calibri"/>
                <a:ea typeface="Calibri"/>
                <a:cs typeface="Calibri"/>
              </a:defRPr>
            </a:pPr>
            <a:r>
              <a:rPr lang="en-US" sz="1200" b="0"/>
              <a:t>SDG ind 02_60: freq=Annual</a:t>
            </a:r>
          </a:p>
        </c:rich>
      </c:tx>
      <c:layout/>
      <c:overlay val="0"/>
    </c:title>
    <c:autoTitleDeleted val="0"/>
    <c:plotArea>
      <c:layout/>
      <c:barChart>
        <c:barDir val="col"/>
        <c:grouping val="clustered"/>
        <c:varyColors val="0"/>
        <c:ser>
          <c:idx val="0"/>
          <c:order val="0"/>
          <c:tx>
            <c:strRef>
              <c:f>'02_60'!$A$23</c:f>
              <c:strCache>
                <c:ptCount val="1"/>
                <c:pt idx="0">
                  <c:v>European Union - 27 countries (from 2020)</c:v>
                </c:pt>
              </c:strCache>
            </c:strRef>
          </c:tx>
          <c:spPr>
            <a:solidFill>
              <a:srgbClr val="DDA63A"/>
            </a:solidFill>
          </c:spPr>
          <c:invertIfNegative val="0"/>
          <c:cat>
            <c:numRef>
              <c:f>'02_60'!$B$22:$N$22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'02_60'!$B$23:$N$23</c:f>
              <c:numCache>
                <c:formatCode>General</c:formatCode>
                <c:ptCount val="13"/>
                <c:pt idx="0">
                  <c:v>3313407</c:v>
                </c:pt>
                <c:pt idx="1">
                  <c:v>3284996</c:v>
                </c:pt>
                <c:pt idx="2">
                  <c:v>3283256</c:v>
                </c:pt>
                <c:pt idx="3">
                  <c:v>3260710</c:v>
                </c:pt>
                <c:pt idx="4">
                  <c:v>3285089</c:v>
                </c:pt>
                <c:pt idx="5">
                  <c:v>3310188</c:v>
                </c:pt>
                <c:pt idx="6">
                  <c:v>3330759</c:v>
                </c:pt>
                <c:pt idx="7">
                  <c:v>3329748</c:v>
                </c:pt>
                <c:pt idx="8">
                  <c:v>3293462</c:v>
                </c:pt>
                <c:pt idx="9">
                  <c:v>3200685</c:v>
                </c:pt>
                <c:pt idx="10">
                  <c:v>3165637</c:v>
                </c:pt>
                <c:pt idx="11">
                  <c:v>3092556</c:v>
                </c:pt>
                <c:pt idx="12">
                  <c:v>2938969</c:v>
                </c:pt>
              </c:numCache>
            </c:numRef>
          </c:val>
        </c:ser>
        <c:ser>
          <c:idx val="1"/>
          <c:order val="1"/>
          <c:tx>
            <c:strRef>
              <c:f>'02_60'!$A$24</c:f>
              <c:strCache>
                <c:ptCount val="1"/>
                <c:pt idx="0">
                  <c:v>Denmark</c:v>
                </c:pt>
              </c:strCache>
            </c:strRef>
          </c:tx>
          <c:spPr>
            <a:solidFill>
              <a:srgbClr val="DA9E1E"/>
            </a:solidFill>
          </c:spPr>
          <c:invertIfNegative val="0"/>
          <c:cat>
            <c:numRef>
              <c:f>'02_60'!$B$22:$N$22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'02_60'!$B$24:$N$24</c:f>
              <c:numCache>
                <c:formatCode>General</c:formatCode>
                <c:ptCount val="13"/>
                <c:pt idx="0">
                  <c:v>78418</c:v>
                </c:pt>
                <c:pt idx="1">
                  <c:v>74842</c:v>
                </c:pt>
                <c:pt idx="2">
                  <c:v>73411</c:v>
                </c:pt>
                <c:pt idx="3">
                  <c:v>71458</c:v>
                </c:pt>
                <c:pt idx="4">
                  <c:v>72027</c:v>
                </c:pt>
                <c:pt idx="5">
                  <c:v>73548</c:v>
                </c:pt>
                <c:pt idx="6">
                  <c:v>74707</c:v>
                </c:pt>
                <c:pt idx="7">
                  <c:v>77078</c:v>
                </c:pt>
                <c:pt idx="8">
                  <c:v>75514</c:v>
                </c:pt>
                <c:pt idx="9">
                  <c:v>70708</c:v>
                </c:pt>
                <c:pt idx="10">
                  <c:v>72827</c:v>
                </c:pt>
                <c:pt idx="11">
                  <c:v>65201</c:v>
                </c:pt>
                <c:pt idx="12">
                  <c:v>62944</c:v>
                </c:pt>
              </c:numCache>
            </c:numRef>
          </c:val>
        </c:ser>
        <c:ser>
          <c:idx val="2"/>
          <c:order val="2"/>
          <c:tx>
            <c:strRef>
              <c:f>'02_60'!$A$25</c:f>
              <c:strCache>
                <c:ptCount val="1"/>
                <c:pt idx="0">
                  <c:v>Croatia</c:v>
                </c:pt>
              </c:strCache>
            </c:strRef>
          </c:tx>
          <c:spPr>
            <a:solidFill>
              <a:srgbClr val="CB9323"/>
            </a:solidFill>
          </c:spPr>
          <c:invertIfNegative val="0"/>
          <c:cat>
            <c:numRef>
              <c:f>'02_60'!$B$22:$N$22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'02_60'!$B$25:$N$25</c:f>
              <c:numCache>
                <c:formatCode>General</c:formatCode>
                <c:ptCount val="13"/>
                <c:pt idx="0">
                  <c:v>31249</c:v>
                </c:pt>
                <c:pt idx="1">
                  <c:v>32825</c:v>
                </c:pt>
                <c:pt idx="2">
                  <c:v>31177</c:v>
                </c:pt>
                <c:pt idx="3">
                  <c:v>25625</c:v>
                </c:pt>
                <c:pt idx="4">
                  <c:v>25017</c:v>
                </c:pt>
                <c:pt idx="5">
                  <c:v>26643</c:v>
                </c:pt>
                <c:pt idx="6">
                  <c:v>25230</c:v>
                </c:pt>
                <c:pt idx="7">
                  <c:v>28198</c:v>
                </c:pt>
                <c:pt idx="8">
                  <c:v>28175</c:v>
                </c:pt>
                <c:pt idx="9">
                  <c:v>27600</c:v>
                </c:pt>
                <c:pt idx="10">
                  <c:v>27802</c:v>
                </c:pt>
                <c:pt idx="11">
                  <c:v>27190</c:v>
                </c:pt>
                <c:pt idx="12">
                  <c:v>25341</c:v>
                </c:pt>
              </c:numCache>
            </c:numRef>
          </c:val>
        </c:ser>
        <c:dLbls>
          <c:showLegendKey val="0"/>
          <c:showVal val="0"/>
          <c:showCatName val="0"/>
          <c:showSerName val="0"/>
          <c:showPercent val="0"/>
          <c:showBubbleSize val="0"/>
        </c:dLbls>
        <c:gapWidth val="150"/>
        <c:axId val="132610304"/>
        <c:axId val="132612096"/>
      </c:barChart>
      <c:catAx>
        <c:axId val="132610304"/>
        <c:scaling>
          <c:orientation val="minMax"/>
        </c:scaling>
        <c:delete val="0"/>
        <c:axPos val="b"/>
        <c:numFmt formatCode="General" sourceLinked="1"/>
        <c:majorTickMark val="out"/>
        <c:minorTickMark val="none"/>
        <c:tickLblPos val="nextTo"/>
        <c:crossAx val="132612096"/>
        <c:crosses val="autoZero"/>
        <c:auto val="1"/>
        <c:lblAlgn val="ctr"/>
        <c:lblOffset val="100"/>
        <c:noMultiLvlLbl val="0"/>
      </c:catAx>
      <c:valAx>
        <c:axId val="13261209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32610304"/>
        <c:crosses val="autoZero"/>
        <c:crossBetween val="between"/>
      </c:valAx>
    </c:plotArea>
    <c:legend>
      <c:legendPos val="b"/>
      <c:layout/>
      <c:overlay val="0"/>
    </c:legend>
    <c:plotVisOnly val="1"/>
    <c:dispBlanksAs val="gap"/>
    <c:showDLblsOverMax val="0"/>
  </c:chart>
  <c:spPr>
    <a:ln>
      <a:solidFill>
        <a:srgbClr val="DDA63A"/>
      </a:solidFill>
      <a:prstDash val="solid"/>
    </a:ln>
  </c:sp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a:solidFill>
                  <a:srgbClr val="595959"/>
                </a:solidFill>
                <a:latin typeface="Calibry (Body)"/>
                <a:ea typeface="Calibry (Body)"/>
                <a:cs typeface="Calibry (Body)"/>
              </a:defRPr>
            </a:pPr>
            <a:r>
              <a:t>17. PARTNERSHIPS FOR THE GOALS</a:t>
            </a:r>
          </a:p>
        </c:rich>
      </c:tx>
      <c:overlay val="0"/>
    </c:title>
    <c:autoTitleDeleted val="0"/>
    <c:plotArea>
      <c:layout/>
      <c:pieChart>
        <c:varyColors val="1"/>
        <c:ser>
          <c:idx val="0"/>
          <c:order val="0"/>
          <c:dLbls>
            <c:showLegendKey val="0"/>
            <c:showVal val="0"/>
            <c:showCatName val="0"/>
            <c:showSerName val="0"/>
            <c:showPercent val="1"/>
            <c:showBubbleSize val="0"/>
            <c:showLeaderLines val="1"/>
          </c:dLbls>
          <c:cat>
            <c:strRef>
              <c:f>'SUMMARY STATISTICS'!$E$6:$F$6</c:f>
              <c:strCache>
                <c:ptCount val="2"/>
                <c:pt idx="0">
                  <c:v>Available (%)</c:v>
                </c:pt>
                <c:pt idx="1">
                  <c:v>Not available (%)</c:v>
                </c:pt>
              </c:strCache>
            </c:strRef>
          </c:cat>
          <c:val>
            <c:numRef>
              <c:f>'SUMMARY STATISTICS'!$E$23:$F$23</c:f>
              <c:numCache>
                <c:formatCode>#0</c:formatCode>
                <c:ptCount val="2"/>
                <c:pt idx="0">
                  <c:v>0</c:v>
                </c:pt>
                <c:pt idx="1">
                  <c:v>100</c:v>
                </c:pt>
              </c:numCache>
            </c:numRef>
          </c:val>
        </c:ser>
        <c:dLbls>
          <c:showLegendKey val="0"/>
          <c:showVal val="0"/>
          <c:showCatName val="0"/>
          <c:showSerName val="0"/>
          <c:showPercent val="0"/>
          <c:showBubbleSize val="0"/>
          <c:showLeaderLines val="1"/>
        </c:dLbls>
        <c:firstSliceAng val="0"/>
      </c:pieChart>
    </c:plotArea>
    <c:legend>
      <c:legendPos val="b"/>
      <c:overlay val="0"/>
      <c:txPr>
        <a:bodyPr/>
        <a:lstStyle/>
        <a:p>
          <a:pPr>
            <a:defRPr>
              <a:solidFill>
                <a:srgbClr val="595959"/>
              </a:solidFill>
            </a:defRPr>
          </a:pPr>
          <a:endParaRPr lang="en-US"/>
        </a:p>
      </c:txPr>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Ammonia emissions from agriculture, 2010-2022 (Kilograms per hectare)</a:t>
            </a:r>
            <a:endParaRPr lang="en-US" sz="1200" b="0"/>
          </a:p>
          <a:p>
            <a:pPr>
              <a:defRPr sz="1400">
                <a:latin typeface="Calibri"/>
                <a:ea typeface="Calibri"/>
                <a:cs typeface="Calibri"/>
              </a:defRPr>
            </a:pPr>
            <a:r>
              <a:rPr lang="en-US" sz="1200" b="0"/>
              <a:t>SDG ind 02_60: freq=Annual</a:t>
            </a:r>
          </a:p>
        </c:rich>
      </c:tx>
      <c:layout/>
      <c:overlay val="0"/>
    </c:title>
    <c:autoTitleDeleted val="0"/>
    <c:plotArea>
      <c:layout/>
      <c:barChart>
        <c:barDir val="col"/>
        <c:grouping val="clustered"/>
        <c:varyColors val="0"/>
        <c:ser>
          <c:idx val="0"/>
          <c:order val="0"/>
          <c:tx>
            <c:strRef>
              <c:f>'02_60'!$A$33</c:f>
              <c:strCache>
                <c:ptCount val="1"/>
                <c:pt idx="0">
                  <c:v>European Union - 27 countries (from 2020)</c:v>
                </c:pt>
              </c:strCache>
            </c:strRef>
          </c:tx>
          <c:spPr>
            <a:solidFill>
              <a:srgbClr val="DDA63A"/>
            </a:solidFill>
          </c:spPr>
          <c:invertIfNegative val="0"/>
          <c:cat>
            <c:numRef>
              <c:f>'02_60'!$B$32:$N$32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'02_60'!$B$33:$N$33</c:f>
              <c:numCache>
                <c:formatCode>General</c:formatCode>
                <c:ptCount val="13"/>
                <c:pt idx="0">
                  <c:v>20.3</c:v>
                </c:pt>
                <c:pt idx="1">
                  <c:v>20.3</c:v>
                </c:pt>
                <c:pt idx="2">
                  <c:v>20.399999999999999</c:v>
                </c:pt>
                <c:pt idx="3">
                  <c:v>20.3</c:v>
                </c:pt>
                <c:pt idx="4">
                  <c:v>20.399999999999999</c:v>
                </c:pt>
                <c:pt idx="5">
                  <c:v>20.5</c:v>
                </c:pt>
                <c:pt idx="6">
                  <c:v>20.6</c:v>
                </c:pt>
                <c:pt idx="7">
                  <c:v>20.6</c:v>
                </c:pt>
                <c:pt idx="8">
                  <c:v>20.3</c:v>
                </c:pt>
                <c:pt idx="9">
                  <c:v>19.600000000000001</c:v>
                </c:pt>
                <c:pt idx="10">
                  <c:v>19.600000000000001</c:v>
                </c:pt>
                <c:pt idx="11">
                  <c:v>19.2</c:v>
                </c:pt>
                <c:pt idx="12">
                  <c:v>18.3</c:v>
                </c:pt>
              </c:numCache>
            </c:numRef>
          </c:val>
        </c:ser>
        <c:ser>
          <c:idx val="1"/>
          <c:order val="1"/>
          <c:tx>
            <c:strRef>
              <c:f>'02_60'!$A$34</c:f>
              <c:strCache>
                <c:ptCount val="1"/>
                <c:pt idx="0">
                  <c:v>Denmark</c:v>
                </c:pt>
              </c:strCache>
            </c:strRef>
          </c:tx>
          <c:spPr>
            <a:solidFill>
              <a:srgbClr val="DA9E1E"/>
            </a:solidFill>
          </c:spPr>
          <c:invertIfNegative val="0"/>
          <c:cat>
            <c:numRef>
              <c:f>'02_60'!$B$32:$N$32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'02_60'!$B$34:$N$34</c:f>
              <c:numCache>
                <c:formatCode>General</c:formatCode>
                <c:ptCount val="13"/>
                <c:pt idx="0">
                  <c:v>29.3</c:v>
                </c:pt>
                <c:pt idx="1">
                  <c:v>28</c:v>
                </c:pt>
                <c:pt idx="2">
                  <c:v>27.6</c:v>
                </c:pt>
                <c:pt idx="3">
                  <c:v>27.2</c:v>
                </c:pt>
                <c:pt idx="4">
                  <c:v>27.2</c:v>
                </c:pt>
                <c:pt idx="5">
                  <c:v>27.9</c:v>
                </c:pt>
                <c:pt idx="6">
                  <c:v>28.5</c:v>
                </c:pt>
                <c:pt idx="7">
                  <c:v>29.3</c:v>
                </c:pt>
                <c:pt idx="8">
                  <c:v>28.7</c:v>
                </c:pt>
                <c:pt idx="9">
                  <c:v>26.9</c:v>
                </c:pt>
                <c:pt idx="10">
                  <c:v>27.8</c:v>
                </c:pt>
                <c:pt idx="11">
                  <c:v>24.9</c:v>
                </c:pt>
                <c:pt idx="12">
                  <c:v>24</c:v>
                </c:pt>
              </c:numCache>
            </c:numRef>
          </c:val>
        </c:ser>
        <c:ser>
          <c:idx val="2"/>
          <c:order val="2"/>
          <c:tx>
            <c:strRef>
              <c:f>'02_60'!$A$35</c:f>
              <c:strCache>
                <c:ptCount val="1"/>
                <c:pt idx="0">
                  <c:v>Croatia</c:v>
                </c:pt>
              </c:strCache>
            </c:strRef>
          </c:tx>
          <c:spPr>
            <a:solidFill>
              <a:srgbClr val="CB9323"/>
            </a:solidFill>
          </c:spPr>
          <c:invertIfNegative val="0"/>
          <c:cat>
            <c:numRef>
              <c:f>'02_60'!$B$32:$N$32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'02_60'!$B$35:$N$35</c:f>
              <c:numCache>
                <c:formatCode>General</c:formatCode>
                <c:ptCount val="13"/>
                <c:pt idx="0">
                  <c:v>23.4</c:v>
                </c:pt>
                <c:pt idx="1">
                  <c:v>24.8</c:v>
                </c:pt>
                <c:pt idx="2">
                  <c:v>23.4</c:v>
                </c:pt>
                <c:pt idx="3">
                  <c:v>19.7</c:v>
                </c:pt>
                <c:pt idx="4">
                  <c:v>20.2</c:v>
                </c:pt>
                <c:pt idx="5">
                  <c:v>17.3</c:v>
                </c:pt>
                <c:pt idx="6">
                  <c:v>16.100000000000001</c:v>
                </c:pt>
                <c:pt idx="7">
                  <c:v>18.8</c:v>
                </c:pt>
                <c:pt idx="8">
                  <c:v>19</c:v>
                </c:pt>
                <c:pt idx="9">
                  <c:v>18.3</c:v>
                </c:pt>
                <c:pt idx="10">
                  <c:v>18.5</c:v>
                </c:pt>
                <c:pt idx="11">
                  <c:v>18.399999999999999</c:v>
                </c:pt>
                <c:pt idx="12">
                  <c:v>17.5</c:v>
                </c:pt>
              </c:numCache>
            </c:numRef>
          </c:val>
        </c:ser>
        <c:dLbls>
          <c:showLegendKey val="0"/>
          <c:showVal val="0"/>
          <c:showCatName val="0"/>
          <c:showSerName val="0"/>
          <c:showPercent val="0"/>
          <c:showBubbleSize val="0"/>
        </c:dLbls>
        <c:gapWidth val="150"/>
        <c:axId val="136397952"/>
        <c:axId val="136404992"/>
      </c:barChart>
      <c:catAx>
        <c:axId val="136397952"/>
        <c:scaling>
          <c:orientation val="minMax"/>
        </c:scaling>
        <c:delete val="0"/>
        <c:axPos val="b"/>
        <c:numFmt formatCode="General" sourceLinked="1"/>
        <c:majorTickMark val="out"/>
        <c:minorTickMark val="none"/>
        <c:tickLblPos val="nextTo"/>
        <c:crossAx val="136404992"/>
        <c:crosses val="autoZero"/>
        <c:auto val="1"/>
        <c:lblAlgn val="ctr"/>
        <c:lblOffset val="100"/>
        <c:noMultiLvlLbl val="0"/>
      </c:catAx>
      <c:valAx>
        <c:axId val="13640499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36397952"/>
        <c:crosses val="autoZero"/>
        <c:crossBetween val="between"/>
      </c:valAx>
    </c:plotArea>
    <c:legend>
      <c:legendPos val="b"/>
      <c:layout/>
      <c:overlay val="0"/>
    </c:legend>
    <c:plotVisOnly val="1"/>
    <c:dispBlanksAs val="gap"/>
    <c:showDLblsOverMax val="0"/>
  </c:chart>
  <c:spPr>
    <a:ln>
      <a:solidFill>
        <a:srgbClr val="DDA63A"/>
      </a:solidFill>
      <a:prstDash val="soli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Persons at risk of poverty or social exclusion, 2014-2023 (Percentage)</a:t>
            </a:r>
            <a:endParaRPr sz="1200" b="0"/>
          </a:p>
          <a:p>
            <a:pPr>
              <a:defRPr sz="1400">
                <a:latin typeface="Calibri"/>
                <a:ea typeface="Calibri"/>
                <a:cs typeface="Calibri"/>
              </a:defRPr>
            </a:pPr>
            <a:r>
              <a:rPr sz="1200" b="0"/>
              <a:t>SDG ind 01_10: freq=Annual, age=Less than 18 years</a:t>
            </a:r>
          </a:p>
        </c:rich>
      </c:tx>
      <c:overlay val="0"/>
    </c:title>
    <c:autoTitleDeleted val="0"/>
    <c:plotArea>
      <c:layout/>
      <c:barChart>
        <c:barDir val="col"/>
        <c:grouping val="clustered"/>
        <c:varyColors val="0"/>
        <c:ser>
          <c:idx val="0"/>
          <c:order val="0"/>
          <c:tx>
            <c:strRef>
              <c:f>'01_10'!$A$45</c:f>
              <c:strCache>
                <c:ptCount val="1"/>
                <c:pt idx="0">
                  <c:v>European Union - 27 countries (from 2020)</c:v>
                </c:pt>
              </c:strCache>
            </c:strRef>
          </c:tx>
          <c:spPr>
            <a:solidFill>
              <a:srgbClr val="E5243B"/>
            </a:solidFill>
          </c:spPr>
          <c:invertIfNegative val="0"/>
          <c:cat>
            <c:numRef>
              <c:f>'01_10'!$B$44:$K$44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'01_10'!$B$45:$K$45</c:f>
              <c:numCache>
                <c:formatCode>General</c:formatCode>
                <c:ptCount val="10"/>
                <c:pt idx="0">
                  <c:v>0</c:v>
                </c:pt>
                <c:pt idx="1">
                  <c:v>27.4</c:v>
                </c:pt>
                <c:pt idx="2">
                  <c:v>27.1</c:v>
                </c:pt>
                <c:pt idx="3">
                  <c:v>25.1</c:v>
                </c:pt>
                <c:pt idx="4">
                  <c:v>23.9</c:v>
                </c:pt>
                <c:pt idx="5">
                  <c:v>23.6</c:v>
                </c:pt>
                <c:pt idx="6">
                  <c:v>24</c:v>
                </c:pt>
                <c:pt idx="7">
                  <c:v>24.4</c:v>
                </c:pt>
                <c:pt idx="8">
                  <c:v>24.7</c:v>
                </c:pt>
                <c:pt idx="9">
                  <c:v>24.8</c:v>
                </c:pt>
              </c:numCache>
            </c:numRef>
          </c:val>
        </c:ser>
        <c:ser>
          <c:idx val="1"/>
          <c:order val="1"/>
          <c:tx>
            <c:strRef>
              <c:f>'01_10'!$A$46</c:f>
              <c:strCache>
                <c:ptCount val="1"/>
                <c:pt idx="0">
                  <c:v>Denmark</c:v>
                </c:pt>
              </c:strCache>
            </c:strRef>
          </c:tx>
          <c:spPr>
            <a:solidFill>
              <a:srgbClr val="E94357"/>
            </a:solidFill>
          </c:spPr>
          <c:invertIfNegative val="0"/>
          <c:cat>
            <c:numRef>
              <c:f>'01_10'!$B$44:$K$44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'01_10'!$B$46:$K$46</c:f>
              <c:numCache>
                <c:formatCode>General</c:formatCode>
                <c:ptCount val="10"/>
                <c:pt idx="0">
                  <c:v>0</c:v>
                </c:pt>
                <c:pt idx="1">
                  <c:v>16.2</c:v>
                </c:pt>
                <c:pt idx="2">
                  <c:v>14</c:v>
                </c:pt>
                <c:pt idx="3">
                  <c:v>15.1</c:v>
                </c:pt>
                <c:pt idx="4">
                  <c:v>15.4</c:v>
                </c:pt>
                <c:pt idx="5">
                  <c:v>13.8</c:v>
                </c:pt>
                <c:pt idx="6">
                  <c:v>13.4</c:v>
                </c:pt>
                <c:pt idx="7">
                  <c:v>14</c:v>
                </c:pt>
                <c:pt idx="8">
                  <c:v>13.8</c:v>
                </c:pt>
                <c:pt idx="9">
                  <c:v>15.3</c:v>
                </c:pt>
              </c:numCache>
            </c:numRef>
          </c:val>
        </c:ser>
        <c:ser>
          <c:idx val="2"/>
          <c:order val="2"/>
          <c:tx>
            <c:strRef>
              <c:f>'01_10'!$A$47</c:f>
              <c:strCache>
                <c:ptCount val="1"/>
                <c:pt idx="0">
                  <c:v>Croatia</c:v>
                </c:pt>
              </c:strCache>
            </c:strRef>
          </c:tx>
          <c:spPr>
            <a:solidFill>
              <a:srgbClr val="EC5E6F"/>
            </a:solidFill>
          </c:spPr>
          <c:invertIfNegative val="0"/>
          <c:cat>
            <c:numRef>
              <c:f>'01_10'!$B$44:$K$44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'01_10'!$B$47:$K$47</c:f>
              <c:numCache>
                <c:formatCode>General</c:formatCode>
                <c:ptCount val="10"/>
                <c:pt idx="0">
                  <c:v>27.9</c:v>
                </c:pt>
                <c:pt idx="1">
                  <c:v>25.2</c:v>
                </c:pt>
                <c:pt idx="2">
                  <c:v>24.4</c:v>
                </c:pt>
                <c:pt idx="3">
                  <c:v>24.5</c:v>
                </c:pt>
                <c:pt idx="4">
                  <c:v>22.2</c:v>
                </c:pt>
                <c:pt idx="5">
                  <c:v>19.100000000000001</c:v>
                </c:pt>
                <c:pt idx="6">
                  <c:v>18.399999999999999</c:v>
                </c:pt>
                <c:pt idx="7">
                  <c:v>18.600000000000001</c:v>
                </c:pt>
                <c:pt idx="8">
                  <c:v>18.100000000000001</c:v>
                </c:pt>
                <c:pt idx="9">
                  <c:v>17.3</c:v>
                </c:pt>
              </c:numCache>
            </c:numRef>
          </c:val>
        </c:ser>
        <c:ser>
          <c:idx val="3"/>
          <c:order val="3"/>
          <c:tx>
            <c:strRef>
              <c:f>'01_10'!$A$48</c:f>
              <c:strCache>
                <c:ptCount val="1"/>
                <c:pt idx="0">
                  <c:v>Serbia</c:v>
                </c:pt>
              </c:strCache>
            </c:strRef>
          </c:tx>
          <c:spPr>
            <a:solidFill>
              <a:srgbClr val="EF7987"/>
            </a:solidFill>
          </c:spPr>
          <c:invertIfNegative val="0"/>
          <c:cat>
            <c:numRef>
              <c:f>'01_10'!$B$44:$K$44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'01_10'!$B$48:$K$48</c:f>
              <c:numCache>
                <c:formatCode>General</c:formatCode>
                <c:ptCount val="10"/>
                <c:pt idx="0">
                  <c:v>0</c:v>
                </c:pt>
                <c:pt idx="1">
                  <c:v>42.4</c:v>
                </c:pt>
                <c:pt idx="2">
                  <c:v>34.5</c:v>
                </c:pt>
                <c:pt idx="3">
                  <c:v>41</c:v>
                </c:pt>
                <c:pt idx="4">
                  <c:v>35.9</c:v>
                </c:pt>
                <c:pt idx="5">
                  <c:v>33.6</c:v>
                </c:pt>
                <c:pt idx="6">
                  <c:v>31.5</c:v>
                </c:pt>
                <c:pt idx="7">
                  <c:v>27.2</c:v>
                </c:pt>
                <c:pt idx="8">
                  <c:v>28</c:v>
                </c:pt>
                <c:pt idx="9">
                  <c:v>25.7</c:v>
                </c:pt>
              </c:numCache>
            </c:numRef>
          </c:val>
        </c:ser>
        <c:dLbls>
          <c:showLegendKey val="0"/>
          <c:showVal val="0"/>
          <c:showCatName val="0"/>
          <c:showSerName val="0"/>
          <c:showPercent val="0"/>
          <c:showBubbleSize val="0"/>
        </c:dLbls>
        <c:gapWidth val="150"/>
        <c:axId val="121735808"/>
        <c:axId val="121737600"/>
      </c:barChart>
      <c:catAx>
        <c:axId val="121735808"/>
        <c:scaling>
          <c:orientation val="minMax"/>
        </c:scaling>
        <c:delete val="0"/>
        <c:axPos val="b"/>
        <c:numFmt formatCode="General" sourceLinked="1"/>
        <c:majorTickMark val="out"/>
        <c:minorTickMark val="none"/>
        <c:tickLblPos val="nextTo"/>
        <c:crossAx val="121737600"/>
        <c:crosses val="autoZero"/>
        <c:auto val="1"/>
        <c:lblAlgn val="ctr"/>
        <c:lblOffset val="100"/>
        <c:noMultiLvlLbl val="0"/>
      </c:catAx>
      <c:valAx>
        <c:axId val="12173760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21735808"/>
        <c:crosses val="autoZero"/>
        <c:crossBetween val="between"/>
      </c:valAx>
    </c:plotArea>
    <c:legend>
      <c:legendPos val="b"/>
      <c:overlay val="0"/>
    </c:legend>
    <c:plotVisOnly val="1"/>
    <c:dispBlanksAs val="gap"/>
    <c:showDLblsOverMax val="0"/>
  </c:chart>
  <c:spPr>
    <a:ln>
      <a:solidFill>
        <a:srgbClr val="E5243B"/>
      </a:solidFill>
      <a:prstDash val="solid"/>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Healthy life years at birth by sex, 2010-2022 (Year)</a:t>
            </a:r>
            <a:endParaRPr lang="en-US" sz="1200" b="0"/>
          </a:p>
          <a:p>
            <a:pPr>
              <a:defRPr sz="1400">
                <a:latin typeface="Calibri"/>
                <a:ea typeface="Calibri"/>
                <a:cs typeface="Calibri"/>
              </a:defRPr>
            </a:pPr>
            <a:r>
              <a:rPr lang="en-US" sz="1200" b="0"/>
              <a:t>SDG ind 03_11: freq=Annual, sex=Total, indic_he=Healthy life years in absolute value at birth</a:t>
            </a:r>
          </a:p>
        </c:rich>
      </c:tx>
      <c:layout/>
      <c:overlay val="0"/>
    </c:title>
    <c:autoTitleDeleted val="0"/>
    <c:plotArea>
      <c:layout/>
      <c:barChart>
        <c:barDir val="col"/>
        <c:grouping val="clustered"/>
        <c:varyColors val="0"/>
        <c:ser>
          <c:idx val="0"/>
          <c:order val="0"/>
          <c:tx>
            <c:strRef>
              <c:f>'03_11'!$A$23</c:f>
              <c:strCache>
                <c:ptCount val="1"/>
                <c:pt idx="0">
                  <c:v>European Union - 27 countries (from 2020)</c:v>
                </c:pt>
              </c:strCache>
            </c:strRef>
          </c:tx>
          <c:spPr>
            <a:solidFill>
              <a:srgbClr val="4C9F38"/>
            </a:solidFill>
          </c:spPr>
          <c:invertIfNegative val="0"/>
          <c:cat>
            <c:numRef>
              <c:f>'03_11'!$B$22:$N$22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'03_11'!$B$23:$N$23</c:f>
              <c:numCache>
                <c:formatCode>General</c:formatCode>
                <c:ptCount val="13"/>
                <c:pt idx="0">
                  <c:v>61.8</c:v>
                </c:pt>
                <c:pt idx="1">
                  <c:v>61.4</c:v>
                </c:pt>
                <c:pt idx="2">
                  <c:v>61.3</c:v>
                </c:pt>
                <c:pt idx="3">
                  <c:v>61</c:v>
                </c:pt>
                <c:pt idx="4">
                  <c:v>61.3</c:v>
                </c:pt>
                <c:pt idx="5">
                  <c:v>62.8</c:v>
                </c:pt>
                <c:pt idx="6">
                  <c:v>64</c:v>
                </c:pt>
                <c:pt idx="7">
                  <c:v>63.9</c:v>
                </c:pt>
                <c:pt idx="8">
                  <c:v>64</c:v>
                </c:pt>
                <c:pt idx="9">
                  <c:v>64.599999999999994</c:v>
                </c:pt>
                <c:pt idx="10">
                  <c:v>64</c:v>
                </c:pt>
                <c:pt idx="11">
                  <c:v>63.6</c:v>
                </c:pt>
                <c:pt idx="12">
                  <c:v>62.6</c:v>
                </c:pt>
              </c:numCache>
            </c:numRef>
          </c:val>
        </c:ser>
        <c:ser>
          <c:idx val="1"/>
          <c:order val="1"/>
          <c:tx>
            <c:strRef>
              <c:f>'03_11'!$A$24</c:f>
              <c:strCache>
                <c:ptCount val="1"/>
                <c:pt idx="0">
                  <c:v>Denmark</c:v>
                </c:pt>
              </c:strCache>
            </c:strRef>
          </c:tx>
          <c:spPr>
            <a:solidFill>
              <a:srgbClr val="54B03E"/>
            </a:solidFill>
          </c:spPr>
          <c:invertIfNegative val="0"/>
          <c:cat>
            <c:numRef>
              <c:f>'03_11'!$B$22:$N$22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'03_11'!$B$24:$N$24</c:f>
              <c:numCache>
                <c:formatCode>General</c:formatCode>
                <c:ptCount val="13"/>
                <c:pt idx="0">
                  <c:v>62</c:v>
                </c:pt>
                <c:pt idx="1">
                  <c:v>61.8</c:v>
                </c:pt>
                <c:pt idx="2">
                  <c:v>61.4</c:v>
                </c:pt>
                <c:pt idx="3">
                  <c:v>60.5</c:v>
                </c:pt>
                <c:pt idx="4">
                  <c:v>60.9</c:v>
                </c:pt>
                <c:pt idx="5">
                  <c:v>59.1</c:v>
                </c:pt>
                <c:pt idx="6">
                  <c:v>60.3</c:v>
                </c:pt>
                <c:pt idx="7">
                  <c:v>59.7</c:v>
                </c:pt>
                <c:pt idx="8">
                  <c:v>60.9</c:v>
                </c:pt>
                <c:pt idx="9">
                  <c:v>58.9</c:v>
                </c:pt>
                <c:pt idx="10">
                  <c:v>58</c:v>
                </c:pt>
                <c:pt idx="11">
                  <c:v>56.6</c:v>
                </c:pt>
                <c:pt idx="12">
                  <c:v>55.9</c:v>
                </c:pt>
              </c:numCache>
            </c:numRef>
          </c:val>
        </c:ser>
        <c:ser>
          <c:idx val="2"/>
          <c:order val="2"/>
          <c:tx>
            <c:strRef>
              <c:f>'03_11'!$A$25</c:f>
              <c:strCache>
                <c:ptCount val="1"/>
                <c:pt idx="0">
                  <c:v>Croatia</c:v>
                </c:pt>
              </c:strCache>
            </c:strRef>
          </c:tx>
          <c:spPr>
            <a:solidFill>
              <a:srgbClr val="67C252"/>
            </a:solidFill>
          </c:spPr>
          <c:invertIfNegative val="0"/>
          <c:cat>
            <c:numRef>
              <c:f>'03_11'!$B$22:$N$22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'03_11'!$B$25:$N$25</c:f>
              <c:numCache>
                <c:formatCode>General</c:formatCode>
                <c:ptCount val="13"/>
                <c:pt idx="0">
                  <c:v>59</c:v>
                </c:pt>
                <c:pt idx="1">
                  <c:v>60.7</c:v>
                </c:pt>
                <c:pt idx="2">
                  <c:v>63.1</c:v>
                </c:pt>
                <c:pt idx="3">
                  <c:v>59</c:v>
                </c:pt>
                <c:pt idx="4">
                  <c:v>59.3</c:v>
                </c:pt>
                <c:pt idx="5">
                  <c:v>56.1</c:v>
                </c:pt>
                <c:pt idx="6">
                  <c:v>57.9</c:v>
                </c:pt>
                <c:pt idx="7">
                  <c:v>57.6</c:v>
                </c:pt>
                <c:pt idx="8">
                  <c:v>57.5</c:v>
                </c:pt>
                <c:pt idx="9">
                  <c:v>57.4</c:v>
                </c:pt>
                <c:pt idx="10">
                  <c:v>58.5</c:v>
                </c:pt>
                <c:pt idx="11">
                  <c:v>58.6</c:v>
                </c:pt>
                <c:pt idx="12">
                  <c:v>60.3</c:v>
                </c:pt>
              </c:numCache>
            </c:numRef>
          </c:val>
        </c:ser>
        <c:dLbls>
          <c:showLegendKey val="0"/>
          <c:showVal val="0"/>
          <c:showCatName val="0"/>
          <c:showSerName val="0"/>
          <c:showPercent val="0"/>
          <c:showBubbleSize val="0"/>
        </c:dLbls>
        <c:gapWidth val="150"/>
        <c:axId val="24848640"/>
        <c:axId val="24858624"/>
      </c:barChart>
      <c:catAx>
        <c:axId val="24848640"/>
        <c:scaling>
          <c:orientation val="minMax"/>
        </c:scaling>
        <c:delete val="0"/>
        <c:axPos val="b"/>
        <c:numFmt formatCode="General" sourceLinked="1"/>
        <c:majorTickMark val="out"/>
        <c:minorTickMark val="none"/>
        <c:tickLblPos val="nextTo"/>
        <c:crossAx val="24858624"/>
        <c:crosses val="autoZero"/>
        <c:auto val="1"/>
        <c:lblAlgn val="ctr"/>
        <c:lblOffset val="100"/>
        <c:noMultiLvlLbl val="0"/>
      </c:catAx>
      <c:valAx>
        <c:axId val="2485862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4848640"/>
        <c:crosses val="autoZero"/>
        <c:crossBetween val="between"/>
      </c:valAx>
    </c:plotArea>
    <c:legend>
      <c:legendPos val="b"/>
      <c:layout/>
      <c:overlay val="0"/>
    </c:legend>
    <c:plotVisOnly val="1"/>
    <c:dispBlanksAs val="gap"/>
    <c:showDLblsOverMax val="0"/>
  </c:chart>
  <c:spPr>
    <a:ln>
      <a:solidFill>
        <a:srgbClr val="4C9F38"/>
      </a:solidFill>
      <a:prstDash val="solid"/>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Healthy life years at birth by sex, 2010-2022 (Year)</a:t>
            </a:r>
            <a:endParaRPr lang="en-US" sz="1200" b="0"/>
          </a:p>
          <a:p>
            <a:pPr>
              <a:defRPr sz="1400">
                <a:latin typeface="Calibri"/>
                <a:ea typeface="Calibri"/>
                <a:cs typeface="Calibri"/>
              </a:defRPr>
            </a:pPr>
            <a:r>
              <a:rPr lang="en-US" sz="1200" b="0"/>
              <a:t>SDG ind 03_11: freq=Annual, sex=Males, indic_he=Healthy life years in absolute value at birth</a:t>
            </a:r>
          </a:p>
        </c:rich>
      </c:tx>
      <c:layout/>
      <c:overlay val="0"/>
    </c:title>
    <c:autoTitleDeleted val="0"/>
    <c:plotArea>
      <c:layout/>
      <c:barChart>
        <c:barDir val="col"/>
        <c:grouping val="clustered"/>
        <c:varyColors val="0"/>
        <c:ser>
          <c:idx val="0"/>
          <c:order val="0"/>
          <c:tx>
            <c:strRef>
              <c:f>'03_11'!$A$33</c:f>
              <c:strCache>
                <c:ptCount val="1"/>
                <c:pt idx="0">
                  <c:v>European Union - 27 countries (from 2020)</c:v>
                </c:pt>
              </c:strCache>
            </c:strRef>
          </c:tx>
          <c:spPr>
            <a:solidFill>
              <a:srgbClr val="4C9F38"/>
            </a:solidFill>
          </c:spPr>
          <c:invertIfNegative val="0"/>
          <c:cat>
            <c:numRef>
              <c:f>'03_11'!$B$32:$N$32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'03_11'!$B$33:$N$33</c:f>
              <c:numCache>
                <c:formatCode>General</c:formatCode>
                <c:ptCount val="13"/>
                <c:pt idx="0">
                  <c:v>61.3</c:v>
                </c:pt>
                <c:pt idx="1">
                  <c:v>61.1</c:v>
                </c:pt>
                <c:pt idx="2">
                  <c:v>61</c:v>
                </c:pt>
                <c:pt idx="3">
                  <c:v>60.9</c:v>
                </c:pt>
                <c:pt idx="4">
                  <c:v>61.1</c:v>
                </c:pt>
                <c:pt idx="5">
                  <c:v>62.4</c:v>
                </c:pt>
                <c:pt idx="6">
                  <c:v>63.6</c:v>
                </c:pt>
                <c:pt idx="7">
                  <c:v>63.5</c:v>
                </c:pt>
                <c:pt idx="8">
                  <c:v>63.7</c:v>
                </c:pt>
                <c:pt idx="9">
                  <c:v>64.2</c:v>
                </c:pt>
                <c:pt idx="10">
                  <c:v>63.5</c:v>
                </c:pt>
                <c:pt idx="11">
                  <c:v>63.1</c:v>
                </c:pt>
                <c:pt idx="12">
                  <c:v>62.4</c:v>
                </c:pt>
              </c:numCache>
            </c:numRef>
          </c:val>
        </c:ser>
        <c:ser>
          <c:idx val="1"/>
          <c:order val="1"/>
          <c:tx>
            <c:strRef>
              <c:f>'03_11'!$A$34</c:f>
              <c:strCache>
                <c:ptCount val="1"/>
                <c:pt idx="0">
                  <c:v>Denmark</c:v>
                </c:pt>
              </c:strCache>
            </c:strRef>
          </c:tx>
          <c:spPr>
            <a:solidFill>
              <a:srgbClr val="54B03E"/>
            </a:solidFill>
          </c:spPr>
          <c:invertIfNegative val="0"/>
          <c:cat>
            <c:numRef>
              <c:f>'03_11'!$B$32:$N$32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'03_11'!$B$34:$N$34</c:f>
              <c:numCache>
                <c:formatCode>General</c:formatCode>
                <c:ptCount val="13"/>
                <c:pt idx="0">
                  <c:v>62.3</c:v>
                </c:pt>
                <c:pt idx="1">
                  <c:v>63.7</c:v>
                </c:pt>
                <c:pt idx="2">
                  <c:v>61.2</c:v>
                </c:pt>
                <c:pt idx="3">
                  <c:v>60.7</c:v>
                </c:pt>
                <c:pt idx="4">
                  <c:v>60.3</c:v>
                </c:pt>
                <c:pt idx="5">
                  <c:v>60.4</c:v>
                </c:pt>
                <c:pt idx="6">
                  <c:v>60.3</c:v>
                </c:pt>
                <c:pt idx="7">
                  <c:v>59.8</c:v>
                </c:pt>
                <c:pt idx="8">
                  <c:v>62.5</c:v>
                </c:pt>
                <c:pt idx="9">
                  <c:v>59</c:v>
                </c:pt>
                <c:pt idx="10">
                  <c:v>58.1</c:v>
                </c:pt>
                <c:pt idx="11">
                  <c:v>58.2</c:v>
                </c:pt>
                <c:pt idx="12">
                  <c:v>57.1</c:v>
                </c:pt>
              </c:numCache>
            </c:numRef>
          </c:val>
        </c:ser>
        <c:ser>
          <c:idx val="2"/>
          <c:order val="2"/>
          <c:tx>
            <c:strRef>
              <c:f>'03_11'!$A$35</c:f>
              <c:strCache>
                <c:ptCount val="1"/>
                <c:pt idx="0">
                  <c:v>Croatia</c:v>
                </c:pt>
              </c:strCache>
            </c:strRef>
          </c:tx>
          <c:spPr>
            <a:solidFill>
              <a:srgbClr val="67C252"/>
            </a:solidFill>
          </c:spPr>
          <c:invertIfNegative val="0"/>
          <c:cat>
            <c:numRef>
              <c:f>'03_11'!$B$32:$N$32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'03_11'!$B$35:$N$35</c:f>
              <c:numCache>
                <c:formatCode>General</c:formatCode>
                <c:ptCount val="13"/>
                <c:pt idx="0">
                  <c:v>57.4</c:v>
                </c:pt>
                <c:pt idx="1">
                  <c:v>59.8</c:v>
                </c:pt>
                <c:pt idx="2">
                  <c:v>61.9</c:v>
                </c:pt>
                <c:pt idx="3">
                  <c:v>57.6</c:v>
                </c:pt>
                <c:pt idx="4">
                  <c:v>58.6</c:v>
                </c:pt>
                <c:pt idx="5">
                  <c:v>55.3</c:v>
                </c:pt>
                <c:pt idx="6">
                  <c:v>57.1</c:v>
                </c:pt>
                <c:pt idx="7">
                  <c:v>57.3</c:v>
                </c:pt>
                <c:pt idx="8">
                  <c:v>56.5</c:v>
                </c:pt>
                <c:pt idx="9">
                  <c:v>56.4</c:v>
                </c:pt>
                <c:pt idx="10">
                  <c:v>57.5</c:v>
                </c:pt>
                <c:pt idx="11">
                  <c:v>57.9</c:v>
                </c:pt>
                <c:pt idx="12">
                  <c:v>59</c:v>
                </c:pt>
              </c:numCache>
            </c:numRef>
          </c:val>
        </c:ser>
        <c:dLbls>
          <c:showLegendKey val="0"/>
          <c:showVal val="0"/>
          <c:showCatName val="0"/>
          <c:showSerName val="0"/>
          <c:showPercent val="0"/>
          <c:showBubbleSize val="0"/>
        </c:dLbls>
        <c:gapWidth val="150"/>
        <c:axId val="25448832"/>
        <c:axId val="25450368"/>
      </c:barChart>
      <c:catAx>
        <c:axId val="25448832"/>
        <c:scaling>
          <c:orientation val="minMax"/>
        </c:scaling>
        <c:delete val="0"/>
        <c:axPos val="b"/>
        <c:numFmt formatCode="General" sourceLinked="1"/>
        <c:majorTickMark val="out"/>
        <c:minorTickMark val="none"/>
        <c:tickLblPos val="nextTo"/>
        <c:crossAx val="25450368"/>
        <c:crosses val="autoZero"/>
        <c:auto val="1"/>
        <c:lblAlgn val="ctr"/>
        <c:lblOffset val="100"/>
        <c:noMultiLvlLbl val="0"/>
      </c:catAx>
      <c:valAx>
        <c:axId val="2545036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5448832"/>
        <c:crosses val="autoZero"/>
        <c:crossBetween val="between"/>
      </c:valAx>
    </c:plotArea>
    <c:legend>
      <c:legendPos val="b"/>
      <c:layout/>
      <c:overlay val="0"/>
    </c:legend>
    <c:plotVisOnly val="1"/>
    <c:dispBlanksAs val="gap"/>
    <c:showDLblsOverMax val="0"/>
  </c:chart>
  <c:spPr>
    <a:ln>
      <a:solidFill>
        <a:srgbClr val="4C9F38"/>
      </a:solidFill>
      <a:prstDash val="soli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Healthy life years at birth by sex, 2010-2022 (Year)</a:t>
            </a:r>
            <a:endParaRPr sz="1200" b="0"/>
          </a:p>
          <a:p>
            <a:pPr>
              <a:defRPr sz="1400">
                <a:latin typeface="Calibri"/>
                <a:ea typeface="Calibri"/>
                <a:cs typeface="Calibri"/>
              </a:defRPr>
            </a:pPr>
            <a:r>
              <a:rPr sz="1200" b="0"/>
              <a:t>SDG ind 03_11: freq=Annual, sex=Females, indic_he=Healthy life years in absolute value at birth</a:t>
            </a:r>
          </a:p>
        </c:rich>
      </c:tx>
      <c:overlay val="0"/>
    </c:title>
    <c:autoTitleDeleted val="0"/>
    <c:plotArea>
      <c:layout/>
      <c:barChart>
        <c:barDir val="col"/>
        <c:grouping val="clustered"/>
        <c:varyColors val="0"/>
        <c:ser>
          <c:idx val="0"/>
          <c:order val="0"/>
          <c:tx>
            <c:strRef>
              <c:f>'03_11'!$A$43</c:f>
              <c:strCache>
                <c:ptCount val="1"/>
                <c:pt idx="0">
                  <c:v>European Union - 27 countries (from 2020)</c:v>
                </c:pt>
              </c:strCache>
            </c:strRef>
          </c:tx>
          <c:spPr>
            <a:solidFill>
              <a:srgbClr val="4C9F38"/>
            </a:solidFill>
          </c:spPr>
          <c:invertIfNegative val="0"/>
          <c:cat>
            <c:numRef>
              <c:f>'03_11'!$B$42:$N$42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'03_11'!$B$43:$N$43</c:f>
              <c:numCache>
                <c:formatCode>General</c:formatCode>
                <c:ptCount val="13"/>
                <c:pt idx="0">
                  <c:v>62.2</c:v>
                </c:pt>
                <c:pt idx="1">
                  <c:v>61.7</c:v>
                </c:pt>
                <c:pt idx="2">
                  <c:v>61.7</c:v>
                </c:pt>
                <c:pt idx="3">
                  <c:v>61.1</c:v>
                </c:pt>
                <c:pt idx="4">
                  <c:v>61.4</c:v>
                </c:pt>
                <c:pt idx="5">
                  <c:v>63.3</c:v>
                </c:pt>
                <c:pt idx="6">
                  <c:v>64.400000000000006</c:v>
                </c:pt>
                <c:pt idx="7">
                  <c:v>64.3</c:v>
                </c:pt>
                <c:pt idx="8">
                  <c:v>64.2</c:v>
                </c:pt>
                <c:pt idx="9">
                  <c:v>65.099999999999994</c:v>
                </c:pt>
                <c:pt idx="10">
                  <c:v>64.5</c:v>
                </c:pt>
                <c:pt idx="11">
                  <c:v>64.2</c:v>
                </c:pt>
                <c:pt idx="12">
                  <c:v>62.8</c:v>
                </c:pt>
              </c:numCache>
            </c:numRef>
          </c:val>
        </c:ser>
        <c:ser>
          <c:idx val="1"/>
          <c:order val="1"/>
          <c:tx>
            <c:strRef>
              <c:f>'03_11'!$A$44</c:f>
              <c:strCache>
                <c:ptCount val="1"/>
                <c:pt idx="0">
                  <c:v>Denmark</c:v>
                </c:pt>
              </c:strCache>
            </c:strRef>
          </c:tx>
          <c:spPr>
            <a:solidFill>
              <a:srgbClr val="54B03E"/>
            </a:solidFill>
          </c:spPr>
          <c:invertIfNegative val="0"/>
          <c:cat>
            <c:numRef>
              <c:f>'03_11'!$B$42:$N$42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'03_11'!$B$44:$N$44</c:f>
              <c:numCache>
                <c:formatCode>General</c:formatCode>
                <c:ptCount val="13"/>
                <c:pt idx="0">
                  <c:v>61.4</c:v>
                </c:pt>
                <c:pt idx="1">
                  <c:v>59.9</c:v>
                </c:pt>
                <c:pt idx="2">
                  <c:v>61.5</c:v>
                </c:pt>
                <c:pt idx="3">
                  <c:v>60.1</c:v>
                </c:pt>
                <c:pt idx="4">
                  <c:v>61.4</c:v>
                </c:pt>
                <c:pt idx="5">
                  <c:v>57.6</c:v>
                </c:pt>
                <c:pt idx="6">
                  <c:v>60.3</c:v>
                </c:pt>
                <c:pt idx="7">
                  <c:v>59.7</c:v>
                </c:pt>
                <c:pt idx="8">
                  <c:v>59.1</c:v>
                </c:pt>
                <c:pt idx="9">
                  <c:v>58.8</c:v>
                </c:pt>
                <c:pt idx="10">
                  <c:v>57.7</c:v>
                </c:pt>
                <c:pt idx="11">
                  <c:v>54.8</c:v>
                </c:pt>
                <c:pt idx="12">
                  <c:v>54.6</c:v>
                </c:pt>
              </c:numCache>
            </c:numRef>
          </c:val>
        </c:ser>
        <c:ser>
          <c:idx val="2"/>
          <c:order val="2"/>
          <c:tx>
            <c:strRef>
              <c:f>'03_11'!$A$45</c:f>
              <c:strCache>
                <c:ptCount val="1"/>
                <c:pt idx="0">
                  <c:v>Croatia</c:v>
                </c:pt>
              </c:strCache>
            </c:strRef>
          </c:tx>
          <c:spPr>
            <a:solidFill>
              <a:srgbClr val="67C252"/>
            </a:solidFill>
          </c:spPr>
          <c:invertIfNegative val="0"/>
          <c:cat>
            <c:numRef>
              <c:f>'03_11'!$B$42:$N$42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'03_11'!$B$45:$N$45</c:f>
              <c:numCache>
                <c:formatCode>General</c:formatCode>
                <c:ptCount val="13"/>
                <c:pt idx="0">
                  <c:v>60.4</c:v>
                </c:pt>
                <c:pt idx="1">
                  <c:v>61.7</c:v>
                </c:pt>
                <c:pt idx="2">
                  <c:v>64.2</c:v>
                </c:pt>
                <c:pt idx="3">
                  <c:v>60.4</c:v>
                </c:pt>
                <c:pt idx="4">
                  <c:v>60</c:v>
                </c:pt>
                <c:pt idx="5">
                  <c:v>56.8</c:v>
                </c:pt>
                <c:pt idx="6">
                  <c:v>58.7</c:v>
                </c:pt>
                <c:pt idx="7">
                  <c:v>58</c:v>
                </c:pt>
                <c:pt idx="8">
                  <c:v>58.5</c:v>
                </c:pt>
                <c:pt idx="9">
                  <c:v>58.5</c:v>
                </c:pt>
                <c:pt idx="10">
                  <c:v>59.6</c:v>
                </c:pt>
                <c:pt idx="11">
                  <c:v>59.3</c:v>
                </c:pt>
                <c:pt idx="12">
                  <c:v>61.5</c:v>
                </c:pt>
              </c:numCache>
            </c:numRef>
          </c:val>
        </c:ser>
        <c:dLbls>
          <c:showLegendKey val="0"/>
          <c:showVal val="0"/>
          <c:showCatName val="0"/>
          <c:showSerName val="0"/>
          <c:showPercent val="0"/>
          <c:showBubbleSize val="0"/>
        </c:dLbls>
        <c:gapWidth val="150"/>
        <c:axId val="30030464"/>
        <c:axId val="30032256"/>
      </c:barChart>
      <c:catAx>
        <c:axId val="30030464"/>
        <c:scaling>
          <c:orientation val="minMax"/>
        </c:scaling>
        <c:delete val="0"/>
        <c:axPos val="b"/>
        <c:numFmt formatCode="General" sourceLinked="1"/>
        <c:majorTickMark val="out"/>
        <c:minorTickMark val="none"/>
        <c:tickLblPos val="nextTo"/>
        <c:crossAx val="30032256"/>
        <c:crosses val="autoZero"/>
        <c:auto val="1"/>
        <c:lblAlgn val="ctr"/>
        <c:lblOffset val="100"/>
        <c:noMultiLvlLbl val="0"/>
      </c:catAx>
      <c:valAx>
        <c:axId val="3003225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30030464"/>
        <c:crosses val="autoZero"/>
        <c:crossBetween val="between"/>
      </c:valAx>
    </c:plotArea>
    <c:legend>
      <c:legendPos val="b"/>
      <c:overlay val="0"/>
    </c:legend>
    <c:plotVisOnly val="1"/>
    <c:dispBlanksAs val="gap"/>
    <c:showDLblsOverMax val="0"/>
  </c:chart>
  <c:spPr>
    <a:ln>
      <a:solidFill>
        <a:srgbClr val="4C9F38"/>
      </a:solidFill>
      <a:prstDash val="soli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Share of people with good or very good perceived health by sex, 2010-2023 (Percentage)</a:t>
            </a:r>
            <a:endParaRPr lang="en-US" sz="1200" b="0"/>
          </a:p>
          <a:p>
            <a:pPr>
              <a:defRPr sz="1400">
                <a:latin typeface="Calibri"/>
                <a:ea typeface="Calibri"/>
                <a:cs typeface="Calibri"/>
              </a:defRPr>
            </a:pPr>
            <a:r>
              <a:rPr lang="en-US" sz="1200" b="0"/>
              <a:t>SDG ind 03_20: freq=Annual, quantile=Total, age=16 years or over</a:t>
            </a:r>
          </a:p>
          <a:p>
            <a:pPr>
              <a:defRPr sz="1400">
                <a:latin typeface="Calibri"/>
                <a:ea typeface="Calibri"/>
                <a:cs typeface="Calibri"/>
              </a:defRPr>
            </a:pPr>
            <a:r>
              <a:rPr lang="en-US" sz="1200" b="0"/>
              <a:t>sex=Total, levels=Very good or good</a:t>
            </a:r>
          </a:p>
        </c:rich>
      </c:tx>
      <c:layout/>
      <c:overlay val="0"/>
    </c:title>
    <c:autoTitleDeleted val="0"/>
    <c:plotArea>
      <c:layout/>
      <c:barChart>
        <c:barDir val="col"/>
        <c:grouping val="clustered"/>
        <c:varyColors val="0"/>
        <c:ser>
          <c:idx val="0"/>
          <c:order val="0"/>
          <c:tx>
            <c:strRef>
              <c:f>'03_20'!$A$23</c:f>
              <c:strCache>
                <c:ptCount val="1"/>
                <c:pt idx="0">
                  <c:v>European Union - 27 countries (from 2020)</c:v>
                </c:pt>
              </c:strCache>
            </c:strRef>
          </c:tx>
          <c:spPr>
            <a:solidFill>
              <a:srgbClr val="4C9F38"/>
            </a:solidFill>
          </c:spPr>
          <c:invertIfNegative val="0"/>
          <c:cat>
            <c:numRef>
              <c:f>'03_20'!$B$22:$O$22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'03_20'!$B$23:$O$23</c:f>
              <c:numCache>
                <c:formatCode>General</c:formatCode>
                <c:ptCount val="14"/>
                <c:pt idx="0">
                  <c:v>66.8</c:v>
                </c:pt>
                <c:pt idx="1">
                  <c:v>66.7</c:v>
                </c:pt>
                <c:pt idx="2">
                  <c:v>67.3</c:v>
                </c:pt>
                <c:pt idx="3">
                  <c:v>66.5</c:v>
                </c:pt>
                <c:pt idx="4">
                  <c:v>67.3</c:v>
                </c:pt>
                <c:pt idx="5">
                  <c:v>66.7</c:v>
                </c:pt>
                <c:pt idx="6">
                  <c:v>67.5</c:v>
                </c:pt>
                <c:pt idx="7">
                  <c:v>69</c:v>
                </c:pt>
                <c:pt idx="8">
                  <c:v>68.599999999999994</c:v>
                </c:pt>
                <c:pt idx="9">
                  <c:v>68.599999999999994</c:v>
                </c:pt>
                <c:pt idx="10">
                  <c:v>69.5</c:v>
                </c:pt>
                <c:pt idx="11">
                  <c:v>69</c:v>
                </c:pt>
                <c:pt idx="12">
                  <c:v>67.8</c:v>
                </c:pt>
                <c:pt idx="13">
                  <c:v>67.900000000000006</c:v>
                </c:pt>
              </c:numCache>
            </c:numRef>
          </c:val>
        </c:ser>
        <c:ser>
          <c:idx val="1"/>
          <c:order val="1"/>
          <c:tx>
            <c:strRef>
              <c:f>'03_20'!$A$24</c:f>
              <c:strCache>
                <c:ptCount val="1"/>
                <c:pt idx="0">
                  <c:v>Denmark</c:v>
                </c:pt>
              </c:strCache>
            </c:strRef>
          </c:tx>
          <c:spPr>
            <a:solidFill>
              <a:srgbClr val="54B03E"/>
            </a:solidFill>
          </c:spPr>
          <c:invertIfNegative val="0"/>
          <c:cat>
            <c:numRef>
              <c:f>'03_20'!$B$22:$O$22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'03_20'!$B$24:$O$24</c:f>
              <c:numCache>
                <c:formatCode>General</c:formatCode>
                <c:ptCount val="14"/>
                <c:pt idx="0">
                  <c:v>71.2</c:v>
                </c:pt>
                <c:pt idx="1">
                  <c:v>71.8</c:v>
                </c:pt>
                <c:pt idx="2">
                  <c:v>71.2</c:v>
                </c:pt>
                <c:pt idx="3">
                  <c:v>72.599999999999994</c:v>
                </c:pt>
                <c:pt idx="4">
                  <c:v>72.400000000000006</c:v>
                </c:pt>
                <c:pt idx="5">
                  <c:v>71.599999999999994</c:v>
                </c:pt>
                <c:pt idx="6">
                  <c:v>71.3</c:v>
                </c:pt>
                <c:pt idx="7">
                  <c:v>71.3</c:v>
                </c:pt>
                <c:pt idx="8">
                  <c:v>71.2</c:v>
                </c:pt>
                <c:pt idx="9">
                  <c:v>69.7</c:v>
                </c:pt>
                <c:pt idx="10">
                  <c:v>71.3</c:v>
                </c:pt>
                <c:pt idx="11">
                  <c:v>67</c:v>
                </c:pt>
                <c:pt idx="12">
                  <c:v>63</c:v>
                </c:pt>
                <c:pt idx="13">
                  <c:v>64.5</c:v>
                </c:pt>
              </c:numCache>
            </c:numRef>
          </c:val>
        </c:ser>
        <c:ser>
          <c:idx val="2"/>
          <c:order val="2"/>
          <c:tx>
            <c:strRef>
              <c:f>'03_20'!$A$25</c:f>
              <c:strCache>
                <c:ptCount val="1"/>
                <c:pt idx="0">
                  <c:v>Croatia</c:v>
                </c:pt>
              </c:strCache>
            </c:strRef>
          </c:tx>
          <c:spPr>
            <a:solidFill>
              <a:srgbClr val="67C252"/>
            </a:solidFill>
          </c:spPr>
          <c:invertIfNegative val="0"/>
          <c:cat>
            <c:numRef>
              <c:f>'03_20'!$B$22:$O$22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'03_20'!$B$25:$O$25</c:f>
              <c:numCache>
                <c:formatCode>General</c:formatCode>
                <c:ptCount val="14"/>
                <c:pt idx="0">
                  <c:v>48.2</c:v>
                </c:pt>
                <c:pt idx="1">
                  <c:v>46.6</c:v>
                </c:pt>
                <c:pt idx="2">
                  <c:v>46.9</c:v>
                </c:pt>
                <c:pt idx="3">
                  <c:v>46.6</c:v>
                </c:pt>
                <c:pt idx="4">
                  <c:v>58.1</c:v>
                </c:pt>
                <c:pt idx="5">
                  <c:v>58.2</c:v>
                </c:pt>
                <c:pt idx="6">
                  <c:v>59.2</c:v>
                </c:pt>
                <c:pt idx="7">
                  <c:v>60.9</c:v>
                </c:pt>
                <c:pt idx="8">
                  <c:v>60.7</c:v>
                </c:pt>
                <c:pt idx="9">
                  <c:v>60.5</c:v>
                </c:pt>
                <c:pt idx="10">
                  <c:v>63.7</c:v>
                </c:pt>
                <c:pt idx="11">
                  <c:v>62.8</c:v>
                </c:pt>
                <c:pt idx="12">
                  <c:v>63.2</c:v>
                </c:pt>
                <c:pt idx="13">
                  <c:v>65</c:v>
                </c:pt>
              </c:numCache>
            </c:numRef>
          </c:val>
        </c:ser>
        <c:ser>
          <c:idx val="3"/>
          <c:order val="3"/>
          <c:tx>
            <c:strRef>
              <c:f>'03_20'!$A$26</c:f>
              <c:strCache>
                <c:ptCount val="1"/>
                <c:pt idx="0">
                  <c:v>Serbia</c:v>
                </c:pt>
              </c:strCache>
            </c:strRef>
          </c:tx>
          <c:spPr>
            <a:solidFill>
              <a:srgbClr val="83CD71"/>
            </a:solidFill>
          </c:spPr>
          <c:invertIfNegative val="0"/>
          <c:cat>
            <c:numRef>
              <c:f>'03_20'!$B$22:$O$22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'03_20'!$B$26:$O$26</c:f>
              <c:numCache>
                <c:formatCode>General</c:formatCode>
                <c:ptCount val="14"/>
                <c:pt idx="0">
                  <c:v>0</c:v>
                </c:pt>
                <c:pt idx="1">
                  <c:v>0</c:v>
                </c:pt>
                <c:pt idx="2">
                  <c:v>0</c:v>
                </c:pt>
                <c:pt idx="3">
                  <c:v>49.5</c:v>
                </c:pt>
                <c:pt idx="4">
                  <c:v>57.4</c:v>
                </c:pt>
                <c:pt idx="5">
                  <c:v>56.8</c:v>
                </c:pt>
                <c:pt idx="6">
                  <c:v>57.2</c:v>
                </c:pt>
                <c:pt idx="7">
                  <c:v>54.5</c:v>
                </c:pt>
                <c:pt idx="8">
                  <c:v>56.4</c:v>
                </c:pt>
                <c:pt idx="9">
                  <c:v>57.8</c:v>
                </c:pt>
                <c:pt idx="10">
                  <c:v>62.7</c:v>
                </c:pt>
                <c:pt idx="11">
                  <c:v>62.6</c:v>
                </c:pt>
                <c:pt idx="12">
                  <c:v>64.5</c:v>
                </c:pt>
                <c:pt idx="13">
                  <c:v>63.4</c:v>
                </c:pt>
              </c:numCache>
            </c:numRef>
          </c:val>
        </c:ser>
        <c:dLbls>
          <c:showLegendKey val="0"/>
          <c:showVal val="0"/>
          <c:showCatName val="0"/>
          <c:showSerName val="0"/>
          <c:showPercent val="0"/>
          <c:showBubbleSize val="0"/>
        </c:dLbls>
        <c:gapWidth val="150"/>
        <c:axId val="30269824"/>
        <c:axId val="30271360"/>
      </c:barChart>
      <c:catAx>
        <c:axId val="30269824"/>
        <c:scaling>
          <c:orientation val="minMax"/>
        </c:scaling>
        <c:delete val="0"/>
        <c:axPos val="b"/>
        <c:numFmt formatCode="General" sourceLinked="1"/>
        <c:majorTickMark val="out"/>
        <c:minorTickMark val="none"/>
        <c:tickLblPos val="nextTo"/>
        <c:crossAx val="30271360"/>
        <c:crosses val="autoZero"/>
        <c:auto val="1"/>
        <c:lblAlgn val="ctr"/>
        <c:lblOffset val="100"/>
        <c:noMultiLvlLbl val="0"/>
      </c:catAx>
      <c:valAx>
        <c:axId val="3027136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30269824"/>
        <c:crosses val="autoZero"/>
        <c:crossBetween val="between"/>
      </c:valAx>
    </c:plotArea>
    <c:legend>
      <c:legendPos val="b"/>
      <c:layout/>
      <c:overlay val="0"/>
    </c:legend>
    <c:plotVisOnly val="1"/>
    <c:dispBlanksAs val="gap"/>
    <c:showDLblsOverMax val="0"/>
  </c:chart>
  <c:spPr>
    <a:ln>
      <a:solidFill>
        <a:srgbClr val="4C9F38"/>
      </a:solidFill>
      <a:prstDash val="solid"/>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Share of people with good or very good perceived health by sex, 2010-2023 (Percentage)</a:t>
            </a:r>
            <a:endParaRPr lang="en-US" sz="1200" b="0"/>
          </a:p>
          <a:p>
            <a:pPr>
              <a:defRPr sz="1400">
                <a:latin typeface="Calibri"/>
                <a:ea typeface="Calibri"/>
                <a:cs typeface="Calibri"/>
              </a:defRPr>
            </a:pPr>
            <a:r>
              <a:rPr lang="en-US" sz="1200" b="0"/>
              <a:t>SDG ind 03_20: freq=Annual, quantile=Total, age=16 years or over</a:t>
            </a:r>
          </a:p>
          <a:p>
            <a:pPr>
              <a:defRPr sz="1400">
                <a:latin typeface="Calibri"/>
                <a:ea typeface="Calibri"/>
                <a:cs typeface="Calibri"/>
              </a:defRPr>
            </a:pPr>
            <a:r>
              <a:rPr lang="en-US" sz="1200" b="0"/>
              <a:t>sex=Males, levels=Very good or good</a:t>
            </a:r>
          </a:p>
        </c:rich>
      </c:tx>
      <c:layout/>
      <c:overlay val="0"/>
    </c:title>
    <c:autoTitleDeleted val="0"/>
    <c:plotArea>
      <c:layout/>
      <c:barChart>
        <c:barDir val="col"/>
        <c:grouping val="clustered"/>
        <c:varyColors val="0"/>
        <c:ser>
          <c:idx val="0"/>
          <c:order val="0"/>
          <c:tx>
            <c:strRef>
              <c:f>'03_20'!$A$34</c:f>
              <c:strCache>
                <c:ptCount val="1"/>
                <c:pt idx="0">
                  <c:v>European Union - 27 countries (from 2020)</c:v>
                </c:pt>
              </c:strCache>
            </c:strRef>
          </c:tx>
          <c:spPr>
            <a:solidFill>
              <a:srgbClr val="4C9F38"/>
            </a:solidFill>
          </c:spPr>
          <c:invertIfNegative val="0"/>
          <c:cat>
            <c:numRef>
              <c:f>'03_20'!$B$33:$O$33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'03_20'!$B$34:$O$34</c:f>
              <c:numCache>
                <c:formatCode>General</c:formatCode>
                <c:ptCount val="14"/>
                <c:pt idx="0">
                  <c:v>69.8</c:v>
                </c:pt>
                <c:pt idx="1">
                  <c:v>69.599999999999994</c:v>
                </c:pt>
                <c:pt idx="2">
                  <c:v>70.400000000000006</c:v>
                </c:pt>
                <c:pt idx="3">
                  <c:v>70</c:v>
                </c:pt>
                <c:pt idx="4">
                  <c:v>70.400000000000006</c:v>
                </c:pt>
                <c:pt idx="5">
                  <c:v>69.7</c:v>
                </c:pt>
                <c:pt idx="6">
                  <c:v>70.3</c:v>
                </c:pt>
                <c:pt idx="7">
                  <c:v>71.7</c:v>
                </c:pt>
                <c:pt idx="8">
                  <c:v>71.3</c:v>
                </c:pt>
                <c:pt idx="9">
                  <c:v>71.099999999999994</c:v>
                </c:pt>
                <c:pt idx="10">
                  <c:v>72.099999999999994</c:v>
                </c:pt>
                <c:pt idx="11">
                  <c:v>71.599999999999994</c:v>
                </c:pt>
                <c:pt idx="12">
                  <c:v>70.3</c:v>
                </c:pt>
                <c:pt idx="13">
                  <c:v>70.5</c:v>
                </c:pt>
              </c:numCache>
            </c:numRef>
          </c:val>
        </c:ser>
        <c:ser>
          <c:idx val="1"/>
          <c:order val="1"/>
          <c:tx>
            <c:strRef>
              <c:f>'03_20'!$A$35</c:f>
              <c:strCache>
                <c:ptCount val="1"/>
                <c:pt idx="0">
                  <c:v>Denmark</c:v>
                </c:pt>
              </c:strCache>
            </c:strRef>
          </c:tx>
          <c:spPr>
            <a:solidFill>
              <a:srgbClr val="54B03E"/>
            </a:solidFill>
          </c:spPr>
          <c:invertIfNegative val="0"/>
          <c:cat>
            <c:numRef>
              <c:f>'03_20'!$B$33:$O$33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'03_20'!$B$35:$O$35</c:f>
              <c:numCache>
                <c:formatCode>General</c:formatCode>
                <c:ptCount val="14"/>
                <c:pt idx="0">
                  <c:v>72.900000000000006</c:v>
                </c:pt>
                <c:pt idx="1">
                  <c:v>73.900000000000006</c:v>
                </c:pt>
                <c:pt idx="2">
                  <c:v>72.099999999999994</c:v>
                </c:pt>
                <c:pt idx="3">
                  <c:v>75.099999999999994</c:v>
                </c:pt>
                <c:pt idx="4">
                  <c:v>74.3</c:v>
                </c:pt>
                <c:pt idx="5">
                  <c:v>73.099999999999994</c:v>
                </c:pt>
                <c:pt idx="6">
                  <c:v>72.3</c:v>
                </c:pt>
                <c:pt idx="7">
                  <c:v>72.900000000000006</c:v>
                </c:pt>
                <c:pt idx="8">
                  <c:v>74.5</c:v>
                </c:pt>
                <c:pt idx="9">
                  <c:v>72</c:v>
                </c:pt>
                <c:pt idx="10">
                  <c:v>72.8</c:v>
                </c:pt>
                <c:pt idx="11">
                  <c:v>69.2</c:v>
                </c:pt>
                <c:pt idx="12">
                  <c:v>65.400000000000006</c:v>
                </c:pt>
                <c:pt idx="13">
                  <c:v>66.5</c:v>
                </c:pt>
              </c:numCache>
            </c:numRef>
          </c:val>
        </c:ser>
        <c:ser>
          <c:idx val="2"/>
          <c:order val="2"/>
          <c:tx>
            <c:strRef>
              <c:f>'03_20'!$A$36</c:f>
              <c:strCache>
                <c:ptCount val="1"/>
                <c:pt idx="0">
                  <c:v>Croatia</c:v>
                </c:pt>
              </c:strCache>
            </c:strRef>
          </c:tx>
          <c:spPr>
            <a:solidFill>
              <a:srgbClr val="67C252"/>
            </a:solidFill>
          </c:spPr>
          <c:invertIfNegative val="0"/>
          <c:cat>
            <c:numRef>
              <c:f>'03_20'!$B$33:$O$33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'03_20'!$B$36:$O$36</c:f>
              <c:numCache>
                <c:formatCode>General</c:formatCode>
                <c:ptCount val="14"/>
                <c:pt idx="0">
                  <c:v>47.9</c:v>
                </c:pt>
                <c:pt idx="1">
                  <c:v>47.5</c:v>
                </c:pt>
                <c:pt idx="2">
                  <c:v>48.5</c:v>
                </c:pt>
                <c:pt idx="3">
                  <c:v>46.7</c:v>
                </c:pt>
                <c:pt idx="4">
                  <c:v>60.9</c:v>
                </c:pt>
                <c:pt idx="5">
                  <c:v>61</c:v>
                </c:pt>
                <c:pt idx="6">
                  <c:v>62.4</c:v>
                </c:pt>
                <c:pt idx="7">
                  <c:v>63.6</c:v>
                </c:pt>
                <c:pt idx="8">
                  <c:v>63.3</c:v>
                </c:pt>
                <c:pt idx="9">
                  <c:v>62.8</c:v>
                </c:pt>
                <c:pt idx="10">
                  <c:v>66</c:v>
                </c:pt>
                <c:pt idx="11">
                  <c:v>64.900000000000006</c:v>
                </c:pt>
                <c:pt idx="12">
                  <c:v>65.8</c:v>
                </c:pt>
                <c:pt idx="13">
                  <c:v>67.2</c:v>
                </c:pt>
              </c:numCache>
            </c:numRef>
          </c:val>
        </c:ser>
        <c:ser>
          <c:idx val="3"/>
          <c:order val="3"/>
          <c:tx>
            <c:strRef>
              <c:f>'03_20'!$A$37</c:f>
              <c:strCache>
                <c:ptCount val="1"/>
                <c:pt idx="0">
                  <c:v>Serbia</c:v>
                </c:pt>
              </c:strCache>
            </c:strRef>
          </c:tx>
          <c:spPr>
            <a:solidFill>
              <a:srgbClr val="83CD71"/>
            </a:solidFill>
          </c:spPr>
          <c:invertIfNegative val="0"/>
          <c:cat>
            <c:numRef>
              <c:f>'03_20'!$B$33:$O$33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'03_20'!$B$37:$O$37</c:f>
              <c:numCache>
                <c:formatCode>General</c:formatCode>
                <c:ptCount val="14"/>
                <c:pt idx="0">
                  <c:v>0</c:v>
                </c:pt>
                <c:pt idx="1">
                  <c:v>0</c:v>
                </c:pt>
                <c:pt idx="2">
                  <c:v>0</c:v>
                </c:pt>
                <c:pt idx="3">
                  <c:v>54</c:v>
                </c:pt>
                <c:pt idx="4">
                  <c:v>61.6</c:v>
                </c:pt>
                <c:pt idx="5">
                  <c:v>60.8</c:v>
                </c:pt>
                <c:pt idx="6">
                  <c:v>60.8</c:v>
                </c:pt>
                <c:pt idx="7">
                  <c:v>58.5</c:v>
                </c:pt>
                <c:pt idx="8">
                  <c:v>59.8</c:v>
                </c:pt>
                <c:pt idx="9">
                  <c:v>62.6</c:v>
                </c:pt>
                <c:pt idx="10">
                  <c:v>66.7</c:v>
                </c:pt>
                <c:pt idx="11">
                  <c:v>65.7</c:v>
                </c:pt>
                <c:pt idx="12">
                  <c:v>68.2</c:v>
                </c:pt>
                <c:pt idx="13">
                  <c:v>66.8</c:v>
                </c:pt>
              </c:numCache>
            </c:numRef>
          </c:val>
        </c:ser>
        <c:dLbls>
          <c:showLegendKey val="0"/>
          <c:showVal val="0"/>
          <c:showCatName val="0"/>
          <c:showSerName val="0"/>
          <c:showPercent val="0"/>
          <c:showBubbleSize val="0"/>
        </c:dLbls>
        <c:gapWidth val="150"/>
        <c:axId val="138342400"/>
        <c:axId val="138343936"/>
      </c:barChart>
      <c:catAx>
        <c:axId val="138342400"/>
        <c:scaling>
          <c:orientation val="minMax"/>
        </c:scaling>
        <c:delete val="0"/>
        <c:axPos val="b"/>
        <c:numFmt formatCode="General" sourceLinked="1"/>
        <c:majorTickMark val="out"/>
        <c:minorTickMark val="none"/>
        <c:tickLblPos val="nextTo"/>
        <c:crossAx val="138343936"/>
        <c:crosses val="autoZero"/>
        <c:auto val="1"/>
        <c:lblAlgn val="ctr"/>
        <c:lblOffset val="100"/>
        <c:noMultiLvlLbl val="0"/>
      </c:catAx>
      <c:valAx>
        <c:axId val="13834393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38342400"/>
        <c:crosses val="autoZero"/>
        <c:crossBetween val="between"/>
      </c:valAx>
    </c:plotArea>
    <c:legend>
      <c:legendPos val="b"/>
      <c:layout/>
      <c:overlay val="0"/>
    </c:legend>
    <c:plotVisOnly val="1"/>
    <c:dispBlanksAs val="gap"/>
    <c:showDLblsOverMax val="0"/>
  </c:chart>
  <c:spPr>
    <a:ln>
      <a:solidFill>
        <a:srgbClr val="4C9F38"/>
      </a:solidFill>
      <a:prstDash val="solid"/>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Share of people with good or very good perceived health by sex, 2010-2023 (Percentage)</a:t>
            </a:r>
            <a:endParaRPr sz="1200" b="0"/>
          </a:p>
          <a:p>
            <a:pPr>
              <a:defRPr sz="1400">
                <a:latin typeface="Calibri"/>
                <a:ea typeface="Calibri"/>
                <a:cs typeface="Calibri"/>
              </a:defRPr>
            </a:pPr>
            <a:r>
              <a:rPr sz="1200" b="0"/>
              <a:t>SDG ind 03_20: freq=Annual, quantile=Total, age=16 years or over</a:t>
            </a:r>
          </a:p>
          <a:p>
            <a:pPr>
              <a:defRPr sz="1400">
                <a:latin typeface="Calibri"/>
                <a:ea typeface="Calibri"/>
                <a:cs typeface="Calibri"/>
              </a:defRPr>
            </a:pPr>
            <a:r>
              <a:rPr sz="1200" b="0"/>
              <a:t>sex=Females, levels=Very good or good</a:t>
            </a:r>
          </a:p>
        </c:rich>
      </c:tx>
      <c:overlay val="0"/>
    </c:title>
    <c:autoTitleDeleted val="0"/>
    <c:plotArea>
      <c:layout/>
      <c:barChart>
        <c:barDir val="col"/>
        <c:grouping val="clustered"/>
        <c:varyColors val="0"/>
        <c:ser>
          <c:idx val="0"/>
          <c:order val="0"/>
          <c:tx>
            <c:strRef>
              <c:f>'03_20'!$A$45</c:f>
              <c:strCache>
                <c:ptCount val="1"/>
                <c:pt idx="0">
                  <c:v>European Union - 27 countries (from 2020)</c:v>
                </c:pt>
              </c:strCache>
            </c:strRef>
          </c:tx>
          <c:spPr>
            <a:solidFill>
              <a:srgbClr val="4C9F38"/>
            </a:solidFill>
          </c:spPr>
          <c:invertIfNegative val="0"/>
          <c:cat>
            <c:numRef>
              <c:f>'03_20'!$B$44:$O$44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'03_20'!$B$45:$O$45</c:f>
              <c:numCache>
                <c:formatCode>General</c:formatCode>
                <c:ptCount val="14"/>
                <c:pt idx="0">
                  <c:v>63.9</c:v>
                </c:pt>
                <c:pt idx="1">
                  <c:v>64</c:v>
                </c:pt>
                <c:pt idx="2">
                  <c:v>64.5</c:v>
                </c:pt>
                <c:pt idx="3">
                  <c:v>63.3</c:v>
                </c:pt>
                <c:pt idx="4">
                  <c:v>64.400000000000006</c:v>
                </c:pt>
                <c:pt idx="5">
                  <c:v>64.099999999999994</c:v>
                </c:pt>
                <c:pt idx="6">
                  <c:v>64.900000000000006</c:v>
                </c:pt>
                <c:pt idx="7">
                  <c:v>66.400000000000006</c:v>
                </c:pt>
                <c:pt idx="8">
                  <c:v>66.099999999999994</c:v>
                </c:pt>
                <c:pt idx="9">
                  <c:v>66.3</c:v>
                </c:pt>
                <c:pt idx="10">
                  <c:v>67</c:v>
                </c:pt>
                <c:pt idx="11">
                  <c:v>66.599999999999994</c:v>
                </c:pt>
                <c:pt idx="12">
                  <c:v>65.400000000000006</c:v>
                </c:pt>
                <c:pt idx="13">
                  <c:v>65.400000000000006</c:v>
                </c:pt>
              </c:numCache>
            </c:numRef>
          </c:val>
        </c:ser>
        <c:ser>
          <c:idx val="1"/>
          <c:order val="1"/>
          <c:tx>
            <c:strRef>
              <c:f>'03_20'!$A$46</c:f>
              <c:strCache>
                <c:ptCount val="1"/>
                <c:pt idx="0">
                  <c:v>Denmark</c:v>
                </c:pt>
              </c:strCache>
            </c:strRef>
          </c:tx>
          <c:spPr>
            <a:solidFill>
              <a:srgbClr val="54B03E"/>
            </a:solidFill>
          </c:spPr>
          <c:invertIfNegative val="0"/>
          <c:cat>
            <c:numRef>
              <c:f>'03_20'!$B$44:$O$44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'03_20'!$B$46:$O$46</c:f>
              <c:numCache>
                <c:formatCode>General</c:formatCode>
                <c:ptCount val="14"/>
                <c:pt idx="0">
                  <c:v>69.7</c:v>
                </c:pt>
                <c:pt idx="1">
                  <c:v>69.7</c:v>
                </c:pt>
                <c:pt idx="2">
                  <c:v>70.3</c:v>
                </c:pt>
                <c:pt idx="3">
                  <c:v>70.2</c:v>
                </c:pt>
                <c:pt idx="4">
                  <c:v>70.599999999999994</c:v>
                </c:pt>
                <c:pt idx="5">
                  <c:v>70.3</c:v>
                </c:pt>
                <c:pt idx="6">
                  <c:v>70.3</c:v>
                </c:pt>
                <c:pt idx="7">
                  <c:v>69.599999999999994</c:v>
                </c:pt>
                <c:pt idx="8">
                  <c:v>68</c:v>
                </c:pt>
                <c:pt idx="9">
                  <c:v>67.400000000000006</c:v>
                </c:pt>
                <c:pt idx="10">
                  <c:v>69.900000000000006</c:v>
                </c:pt>
                <c:pt idx="11">
                  <c:v>64.8</c:v>
                </c:pt>
                <c:pt idx="12">
                  <c:v>60.6</c:v>
                </c:pt>
                <c:pt idx="13">
                  <c:v>62.6</c:v>
                </c:pt>
              </c:numCache>
            </c:numRef>
          </c:val>
        </c:ser>
        <c:ser>
          <c:idx val="2"/>
          <c:order val="2"/>
          <c:tx>
            <c:strRef>
              <c:f>'03_20'!$A$47</c:f>
              <c:strCache>
                <c:ptCount val="1"/>
                <c:pt idx="0">
                  <c:v>Croatia</c:v>
                </c:pt>
              </c:strCache>
            </c:strRef>
          </c:tx>
          <c:spPr>
            <a:solidFill>
              <a:srgbClr val="67C252"/>
            </a:solidFill>
          </c:spPr>
          <c:invertIfNegative val="0"/>
          <c:cat>
            <c:numRef>
              <c:f>'03_20'!$B$44:$O$44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'03_20'!$B$47:$O$47</c:f>
              <c:numCache>
                <c:formatCode>General</c:formatCode>
                <c:ptCount val="14"/>
                <c:pt idx="0">
                  <c:v>48.4</c:v>
                </c:pt>
                <c:pt idx="1">
                  <c:v>45.9</c:v>
                </c:pt>
                <c:pt idx="2">
                  <c:v>45.8</c:v>
                </c:pt>
                <c:pt idx="3">
                  <c:v>46.5</c:v>
                </c:pt>
                <c:pt idx="4">
                  <c:v>55.6</c:v>
                </c:pt>
                <c:pt idx="5">
                  <c:v>55.8</c:v>
                </c:pt>
                <c:pt idx="6">
                  <c:v>56.4</c:v>
                </c:pt>
                <c:pt idx="7">
                  <c:v>58.3</c:v>
                </c:pt>
                <c:pt idx="8">
                  <c:v>58.4</c:v>
                </c:pt>
                <c:pt idx="9">
                  <c:v>58.4</c:v>
                </c:pt>
                <c:pt idx="10">
                  <c:v>61.5</c:v>
                </c:pt>
                <c:pt idx="11">
                  <c:v>60.8</c:v>
                </c:pt>
                <c:pt idx="12">
                  <c:v>60.8</c:v>
                </c:pt>
                <c:pt idx="13">
                  <c:v>62.9</c:v>
                </c:pt>
              </c:numCache>
            </c:numRef>
          </c:val>
        </c:ser>
        <c:ser>
          <c:idx val="3"/>
          <c:order val="3"/>
          <c:tx>
            <c:strRef>
              <c:f>'03_20'!$A$48</c:f>
              <c:strCache>
                <c:ptCount val="1"/>
                <c:pt idx="0">
                  <c:v>Serbia</c:v>
                </c:pt>
              </c:strCache>
            </c:strRef>
          </c:tx>
          <c:spPr>
            <a:solidFill>
              <a:srgbClr val="83CD71"/>
            </a:solidFill>
          </c:spPr>
          <c:invertIfNegative val="0"/>
          <c:cat>
            <c:numRef>
              <c:f>'03_20'!$B$44:$O$44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'03_20'!$B$48:$O$48</c:f>
              <c:numCache>
                <c:formatCode>General</c:formatCode>
                <c:ptCount val="14"/>
                <c:pt idx="0">
                  <c:v>0</c:v>
                </c:pt>
                <c:pt idx="1">
                  <c:v>0</c:v>
                </c:pt>
                <c:pt idx="2">
                  <c:v>0</c:v>
                </c:pt>
                <c:pt idx="3">
                  <c:v>45.7</c:v>
                </c:pt>
                <c:pt idx="4">
                  <c:v>53.4</c:v>
                </c:pt>
                <c:pt idx="5">
                  <c:v>53.1</c:v>
                </c:pt>
                <c:pt idx="6">
                  <c:v>53.7</c:v>
                </c:pt>
                <c:pt idx="7">
                  <c:v>50.8</c:v>
                </c:pt>
                <c:pt idx="8">
                  <c:v>53.2</c:v>
                </c:pt>
                <c:pt idx="9">
                  <c:v>53.4</c:v>
                </c:pt>
                <c:pt idx="10">
                  <c:v>59</c:v>
                </c:pt>
                <c:pt idx="11">
                  <c:v>59.7</c:v>
                </c:pt>
                <c:pt idx="12">
                  <c:v>61</c:v>
                </c:pt>
                <c:pt idx="13">
                  <c:v>60.2</c:v>
                </c:pt>
              </c:numCache>
            </c:numRef>
          </c:val>
        </c:ser>
        <c:dLbls>
          <c:showLegendKey val="0"/>
          <c:showVal val="0"/>
          <c:showCatName val="0"/>
          <c:showSerName val="0"/>
          <c:showPercent val="0"/>
          <c:showBubbleSize val="0"/>
        </c:dLbls>
        <c:gapWidth val="150"/>
        <c:axId val="132491520"/>
        <c:axId val="132618496"/>
      </c:barChart>
      <c:catAx>
        <c:axId val="132491520"/>
        <c:scaling>
          <c:orientation val="minMax"/>
        </c:scaling>
        <c:delete val="0"/>
        <c:axPos val="b"/>
        <c:numFmt formatCode="General" sourceLinked="1"/>
        <c:majorTickMark val="out"/>
        <c:minorTickMark val="none"/>
        <c:tickLblPos val="nextTo"/>
        <c:crossAx val="132618496"/>
        <c:crosses val="autoZero"/>
        <c:auto val="1"/>
        <c:lblAlgn val="ctr"/>
        <c:lblOffset val="100"/>
        <c:noMultiLvlLbl val="0"/>
      </c:catAx>
      <c:valAx>
        <c:axId val="13261849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32491520"/>
        <c:crosses val="autoZero"/>
        <c:crossBetween val="between"/>
      </c:valAx>
    </c:plotArea>
    <c:legend>
      <c:legendPos val="b"/>
      <c:overlay val="0"/>
    </c:legend>
    <c:plotVisOnly val="1"/>
    <c:dispBlanksAs val="gap"/>
    <c:showDLblsOverMax val="0"/>
  </c:chart>
  <c:spPr>
    <a:ln>
      <a:solidFill>
        <a:srgbClr val="4C9F38"/>
      </a:solidFill>
      <a:prstDash val="solid"/>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Smoking prevalence by sex, 2012-2023 (Percentage of total population)</a:t>
            </a:r>
            <a:endParaRPr lang="en-US" sz="1200" b="0"/>
          </a:p>
          <a:p>
            <a:pPr>
              <a:defRPr sz="1400">
                <a:latin typeface="Calibri"/>
                <a:ea typeface="Calibri"/>
                <a:cs typeface="Calibri"/>
              </a:defRPr>
            </a:pPr>
            <a:r>
              <a:rPr lang="en-US" sz="1200" b="0"/>
              <a:t>SDG ind 03_30: freq=Annual, age=15 years or over, sex=Total</a:t>
            </a:r>
          </a:p>
        </c:rich>
      </c:tx>
      <c:layout/>
      <c:overlay val="0"/>
    </c:title>
    <c:autoTitleDeleted val="0"/>
    <c:plotArea>
      <c:layout/>
      <c:barChart>
        <c:barDir val="col"/>
        <c:grouping val="clustered"/>
        <c:varyColors val="0"/>
        <c:ser>
          <c:idx val="0"/>
          <c:order val="0"/>
          <c:tx>
            <c:strRef>
              <c:f>'03_30'!$A$23</c:f>
              <c:strCache>
                <c:ptCount val="1"/>
                <c:pt idx="0">
                  <c:v>European Union - 27 countries (from 2020)</c:v>
                </c:pt>
              </c:strCache>
            </c:strRef>
          </c:tx>
          <c:spPr>
            <a:solidFill>
              <a:srgbClr val="4C9F38"/>
            </a:solidFill>
          </c:spPr>
          <c:invertIfNegative val="0"/>
          <c:cat>
            <c:numRef>
              <c:f>'03_30'!$B$22:$F$22</c:f>
              <c:numCache>
                <c:formatCode>General</c:formatCode>
                <c:ptCount val="5"/>
                <c:pt idx="0">
                  <c:v>2012</c:v>
                </c:pt>
                <c:pt idx="1">
                  <c:v>2014</c:v>
                </c:pt>
                <c:pt idx="2">
                  <c:v>2017</c:v>
                </c:pt>
                <c:pt idx="3">
                  <c:v>2020</c:v>
                </c:pt>
                <c:pt idx="4">
                  <c:v>2023</c:v>
                </c:pt>
              </c:numCache>
            </c:numRef>
          </c:cat>
          <c:val>
            <c:numRef>
              <c:f>'03_30'!$B$23:$F$23</c:f>
              <c:numCache>
                <c:formatCode>General</c:formatCode>
                <c:ptCount val="5"/>
                <c:pt idx="0">
                  <c:v>28</c:v>
                </c:pt>
                <c:pt idx="1">
                  <c:v>27</c:v>
                </c:pt>
                <c:pt idx="2">
                  <c:v>27</c:v>
                </c:pt>
                <c:pt idx="3">
                  <c:v>25</c:v>
                </c:pt>
                <c:pt idx="4">
                  <c:v>24</c:v>
                </c:pt>
              </c:numCache>
            </c:numRef>
          </c:val>
        </c:ser>
        <c:ser>
          <c:idx val="1"/>
          <c:order val="1"/>
          <c:tx>
            <c:strRef>
              <c:f>'03_30'!$A$24</c:f>
              <c:strCache>
                <c:ptCount val="1"/>
                <c:pt idx="0">
                  <c:v>Denmark</c:v>
                </c:pt>
              </c:strCache>
            </c:strRef>
          </c:tx>
          <c:spPr>
            <a:solidFill>
              <a:srgbClr val="54B03E"/>
            </a:solidFill>
          </c:spPr>
          <c:invertIfNegative val="0"/>
          <c:cat>
            <c:numRef>
              <c:f>'03_30'!$B$22:$F$22</c:f>
              <c:numCache>
                <c:formatCode>General</c:formatCode>
                <c:ptCount val="5"/>
                <c:pt idx="0">
                  <c:v>2012</c:v>
                </c:pt>
                <c:pt idx="1">
                  <c:v>2014</c:v>
                </c:pt>
                <c:pt idx="2">
                  <c:v>2017</c:v>
                </c:pt>
                <c:pt idx="3">
                  <c:v>2020</c:v>
                </c:pt>
                <c:pt idx="4">
                  <c:v>2023</c:v>
                </c:pt>
              </c:numCache>
            </c:numRef>
          </c:cat>
          <c:val>
            <c:numRef>
              <c:f>'03_30'!$B$24:$F$24</c:f>
              <c:numCache>
                <c:formatCode>General</c:formatCode>
                <c:ptCount val="5"/>
                <c:pt idx="0">
                  <c:v>26</c:v>
                </c:pt>
                <c:pt idx="1">
                  <c:v>23</c:v>
                </c:pt>
                <c:pt idx="2">
                  <c:v>19</c:v>
                </c:pt>
                <c:pt idx="3">
                  <c:v>16</c:v>
                </c:pt>
                <c:pt idx="4">
                  <c:v>14</c:v>
                </c:pt>
              </c:numCache>
            </c:numRef>
          </c:val>
        </c:ser>
        <c:ser>
          <c:idx val="2"/>
          <c:order val="2"/>
          <c:tx>
            <c:strRef>
              <c:f>'03_30'!$A$25</c:f>
              <c:strCache>
                <c:ptCount val="1"/>
                <c:pt idx="0">
                  <c:v>Croatia</c:v>
                </c:pt>
              </c:strCache>
            </c:strRef>
          </c:tx>
          <c:spPr>
            <a:solidFill>
              <a:srgbClr val="67C252"/>
            </a:solidFill>
          </c:spPr>
          <c:invertIfNegative val="0"/>
          <c:cat>
            <c:numRef>
              <c:f>'03_30'!$B$22:$F$22</c:f>
              <c:numCache>
                <c:formatCode>General</c:formatCode>
                <c:ptCount val="5"/>
                <c:pt idx="0">
                  <c:v>2012</c:v>
                </c:pt>
                <c:pt idx="1">
                  <c:v>2014</c:v>
                </c:pt>
                <c:pt idx="2">
                  <c:v>2017</c:v>
                </c:pt>
                <c:pt idx="3">
                  <c:v>2020</c:v>
                </c:pt>
                <c:pt idx="4">
                  <c:v>2023</c:v>
                </c:pt>
              </c:numCache>
            </c:numRef>
          </c:cat>
          <c:val>
            <c:numRef>
              <c:f>'03_30'!$B$25:$F$25</c:f>
              <c:numCache>
                <c:formatCode>General</c:formatCode>
                <c:ptCount val="5"/>
                <c:pt idx="0">
                  <c:v>0</c:v>
                </c:pt>
                <c:pt idx="1">
                  <c:v>33</c:v>
                </c:pt>
                <c:pt idx="2">
                  <c:v>35</c:v>
                </c:pt>
                <c:pt idx="3">
                  <c:v>36</c:v>
                </c:pt>
                <c:pt idx="4">
                  <c:v>35</c:v>
                </c:pt>
              </c:numCache>
            </c:numRef>
          </c:val>
        </c:ser>
        <c:dLbls>
          <c:showLegendKey val="0"/>
          <c:showVal val="0"/>
          <c:showCatName val="0"/>
          <c:showSerName val="0"/>
          <c:showPercent val="0"/>
          <c:showBubbleSize val="0"/>
        </c:dLbls>
        <c:gapWidth val="150"/>
        <c:axId val="142994432"/>
        <c:axId val="143004416"/>
      </c:barChart>
      <c:catAx>
        <c:axId val="142994432"/>
        <c:scaling>
          <c:orientation val="minMax"/>
        </c:scaling>
        <c:delete val="0"/>
        <c:axPos val="b"/>
        <c:numFmt formatCode="General" sourceLinked="1"/>
        <c:majorTickMark val="out"/>
        <c:minorTickMark val="none"/>
        <c:tickLblPos val="nextTo"/>
        <c:crossAx val="143004416"/>
        <c:crosses val="autoZero"/>
        <c:auto val="1"/>
        <c:lblAlgn val="ctr"/>
        <c:lblOffset val="100"/>
        <c:noMultiLvlLbl val="0"/>
      </c:catAx>
      <c:valAx>
        <c:axId val="14300441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42994432"/>
        <c:crosses val="autoZero"/>
        <c:crossBetween val="between"/>
      </c:valAx>
    </c:plotArea>
    <c:legend>
      <c:legendPos val="b"/>
      <c:layout/>
      <c:overlay val="0"/>
    </c:legend>
    <c:plotVisOnly val="1"/>
    <c:dispBlanksAs val="gap"/>
    <c:showDLblsOverMax val="0"/>
  </c:chart>
  <c:spPr>
    <a:ln>
      <a:solidFill>
        <a:srgbClr val="4C9F38"/>
      </a:solidFill>
      <a:prstDash val="solid"/>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Smoking prevalence by sex, 2012-2023 (Percentage of total population)</a:t>
            </a:r>
            <a:endParaRPr lang="en-US" sz="1200" b="0"/>
          </a:p>
          <a:p>
            <a:pPr>
              <a:defRPr sz="1400">
                <a:latin typeface="Calibri"/>
                <a:ea typeface="Calibri"/>
                <a:cs typeface="Calibri"/>
              </a:defRPr>
            </a:pPr>
            <a:r>
              <a:rPr lang="en-US" sz="1200" b="0"/>
              <a:t>SDG ind 03_30: freq=Annual, age=15 years or over, sex=Males</a:t>
            </a:r>
          </a:p>
        </c:rich>
      </c:tx>
      <c:layout/>
      <c:overlay val="0"/>
    </c:title>
    <c:autoTitleDeleted val="0"/>
    <c:plotArea>
      <c:layout/>
      <c:barChart>
        <c:barDir val="col"/>
        <c:grouping val="clustered"/>
        <c:varyColors val="0"/>
        <c:ser>
          <c:idx val="0"/>
          <c:order val="0"/>
          <c:tx>
            <c:strRef>
              <c:f>'03_30'!$A$33</c:f>
              <c:strCache>
                <c:ptCount val="1"/>
                <c:pt idx="0">
                  <c:v>European Union - 27 countries (from 2020)</c:v>
                </c:pt>
              </c:strCache>
            </c:strRef>
          </c:tx>
          <c:spPr>
            <a:solidFill>
              <a:srgbClr val="4C9F38"/>
            </a:solidFill>
          </c:spPr>
          <c:invertIfNegative val="0"/>
          <c:cat>
            <c:numRef>
              <c:f>'03_30'!$B$32:$F$32</c:f>
              <c:numCache>
                <c:formatCode>General</c:formatCode>
                <c:ptCount val="5"/>
                <c:pt idx="0">
                  <c:v>2012</c:v>
                </c:pt>
                <c:pt idx="1">
                  <c:v>2014</c:v>
                </c:pt>
                <c:pt idx="2">
                  <c:v>2017</c:v>
                </c:pt>
                <c:pt idx="3">
                  <c:v>2020</c:v>
                </c:pt>
                <c:pt idx="4">
                  <c:v>2023</c:v>
                </c:pt>
              </c:numCache>
            </c:numRef>
          </c:cat>
          <c:val>
            <c:numRef>
              <c:f>'03_30'!$B$33:$F$33</c:f>
              <c:numCache>
                <c:formatCode>General</c:formatCode>
                <c:ptCount val="5"/>
                <c:pt idx="0">
                  <c:v>33</c:v>
                </c:pt>
                <c:pt idx="1">
                  <c:v>32</c:v>
                </c:pt>
                <c:pt idx="2">
                  <c:v>32</c:v>
                </c:pt>
                <c:pt idx="3">
                  <c:v>28</c:v>
                </c:pt>
                <c:pt idx="4">
                  <c:v>28</c:v>
                </c:pt>
              </c:numCache>
            </c:numRef>
          </c:val>
        </c:ser>
        <c:ser>
          <c:idx val="1"/>
          <c:order val="1"/>
          <c:tx>
            <c:strRef>
              <c:f>'03_30'!$A$34</c:f>
              <c:strCache>
                <c:ptCount val="1"/>
                <c:pt idx="0">
                  <c:v>Denmark</c:v>
                </c:pt>
              </c:strCache>
            </c:strRef>
          </c:tx>
          <c:spPr>
            <a:solidFill>
              <a:srgbClr val="54B03E"/>
            </a:solidFill>
          </c:spPr>
          <c:invertIfNegative val="0"/>
          <c:cat>
            <c:numRef>
              <c:f>'03_30'!$B$32:$F$32</c:f>
              <c:numCache>
                <c:formatCode>General</c:formatCode>
                <c:ptCount val="5"/>
                <c:pt idx="0">
                  <c:v>2012</c:v>
                </c:pt>
                <c:pt idx="1">
                  <c:v>2014</c:v>
                </c:pt>
                <c:pt idx="2">
                  <c:v>2017</c:v>
                </c:pt>
                <c:pt idx="3">
                  <c:v>2020</c:v>
                </c:pt>
                <c:pt idx="4">
                  <c:v>2023</c:v>
                </c:pt>
              </c:numCache>
            </c:numRef>
          </c:cat>
          <c:val>
            <c:numRef>
              <c:f>'03_30'!$B$34:$F$34</c:f>
              <c:numCache>
                <c:formatCode>General</c:formatCode>
                <c:ptCount val="5"/>
                <c:pt idx="0">
                  <c:v>27</c:v>
                </c:pt>
                <c:pt idx="1">
                  <c:v>23</c:v>
                </c:pt>
                <c:pt idx="2">
                  <c:v>19</c:v>
                </c:pt>
                <c:pt idx="3">
                  <c:v>15</c:v>
                </c:pt>
                <c:pt idx="4">
                  <c:v>16</c:v>
                </c:pt>
              </c:numCache>
            </c:numRef>
          </c:val>
        </c:ser>
        <c:ser>
          <c:idx val="2"/>
          <c:order val="2"/>
          <c:tx>
            <c:strRef>
              <c:f>'03_30'!$A$35</c:f>
              <c:strCache>
                <c:ptCount val="1"/>
                <c:pt idx="0">
                  <c:v>Croatia</c:v>
                </c:pt>
              </c:strCache>
            </c:strRef>
          </c:tx>
          <c:spPr>
            <a:solidFill>
              <a:srgbClr val="67C252"/>
            </a:solidFill>
          </c:spPr>
          <c:invertIfNegative val="0"/>
          <c:cat>
            <c:numRef>
              <c:f>'03_30'!$B$32:$F$32</c:f>
              <c:numCache>
                <c:formatCode>General</c:formatCode>
                <c:ptCount val="5"/>
                <c:pt idx="0">
                  <c:v>2012</c:v>
                </c:pt>
                <c:pt idx="1">
                  <c:v>2014</c:v>
                </c:pt>
                <c:pt idx="2">
                  <c:v>2017</c:v>
                </c:pt>
                <c:pt idx="3">
                  <c:v>2020</c:v>
                </c:pt>
                <c:pt idx="4">
                  <c:v>2023</c:v>
                </c:pt>
              </c:numCache>
            </c:numRef>
          </c:cat>
          <c:val>
            <c:numRef>
              <c:f>'03_30'!$B$35:$F$35</c:f>
              <c:numCache>
                <c:formatCode>General</c:formatCode>
                <c:ptCount val="5"/>
                <c:pt idx="0">
                  <c:v>0</c:v>
                </c:pt>
                <c:pt idx="1">
                  <c:v>37</c:v>
                </c:pt>
                <c:pt idx="2">
                  <c:v>40</c:v>
                </c:pt>
                <c:pt idx="3">
                  <c:v>41</c:v>
                </c:pt>
                <c:pt idx="4">
                  <c:v>41</c:v>
                </c:pt>
              </c:numCache>
            </c:numRef>
          </c:val>
        </c:ser>
        <c:dLbls>
          <c:showLegendKey val="0"/>
          <c:showVal val="0"/>
          <c:showCatName val="0"/>
          <c:showSerName val="0"/>
          <c:showPercent val="0"/>
          <c:showBubbleSize val="0"/>
        </c:dLbls>
        <c:gapWidth val="150"/>
        <c:axId val="138561024"/>
        <c:axId val="138562560"/>
      </c:barChart>
      <c:catAx>
        <c:axId val="138561024"/>
        <c:scaling>
          <c:orientation val="minMax"/>
        </c:scaling>
        <c:delete val="0"/>
        <c:axPos val="b"/>
        <c:numFmt formatCode="General" sourceLinked="1"/>
        <c:majorTickMark val="out"/>
        <c:minorTickMark val="none"/>
        <c:tickLblPos val="nextTo"/>
        <c:crossAx val="138562560"/>
        <c:crosses val="autoZero"/>
        <c:auto val="1"/>
        <c:lblAlgn val="ctr"/>
        <c:lblOffset val="100"/>
        <c:noMultiLvlLbl val="0"/>
      </c:catAx>
      <c:valAx>
        <c:axId val="13856256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38561024"/>
        <c:crosses val="autoZero"/>
        <c:crossBetween val="between"/>
      </c:valAx>
    </c:plotArea>
    <c:legend>
      <c:legendPos val="b"/>
      <c:layout/>
      <c:overlay val="0"/>
    </c:legend>
    <c:plotVisOnly val="1"/>
    <c:dispBlanksAs val="gap"/>
    <c:showDLblsOverMax val="0"/>
  </c:chart>
  <c:spPr>
    <a:ln>
      <a:solidFill>
        <a:srgbClr val="4C9F38"/>
      </a:solidFill>
      <a:prstDash val="solid"/>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Smoking prevalence by sex, 2012-2023 (Percentage of total population)</a:t>
            </a:r>
            <a:endParaRPr sz="1200" b="0"/>
          </a:p>
          <a:p>
            <a:pPr>
              <a:defRPr sz="1400">
                <a:latin typeface="Calibri"/>
                <a:ea typeface="Calibri"/>
                <a:cs typeface="Calibri"/>
              </a:defRPr>
            </a:pPr>
            <a:r>
              <a:rPr sz="1200" b="0"/>
              <a:t>SDG ind 03_30: freq=Annual, age=15 years or over, sex=Females</a:t>
            </a:r>
          </a:p>
        </c:rich>
      </c:tx>
      <c:overlay val="0"/>
    </c:title>
    <c:autoTitleDeleted val="0"/>
    <c:plotArea>
      <c:layout/>
      <c:barChart>
        <c:barDir val="col"/>
        <c:grouping val="clustered"/>
        <c:varyColors val="0"/>
        <c:ser>
          <c:idx val="0"/>
          <c:order val="0"/>
          <c:tx>
            <c:strRef>
              <c:f>'03_30'!$A$43</c:f>
              <c:strCache>
                <c:ptCount val="1"/>
                <c:pt idx="0">
                  <c:v>European Union - 27 countries (from 2020)</c:v>
                </c:pt>
              </c:strCache>
            </c:strRef>
          </c:tx>
          <c:spPr>
            <a:solidFill>
              <a:srgbClr val="4C9F38"/>
            </a:solidFill>
          </c:spPr>
          <c:invertIfNegative val="0"/>
          <c:cat>
            <c:numRef>
              <c:f>'03_30'!$B$42:$F$42</c:f>
              <c:numCache>
                <c:formatCode>General</c:formatCode>
                <c:ptCount val="5"/>
                <c:pt idx="0">
                  <c:v>2012</c:v>
                </c:pt>
                <c:pt idx="1">
                  <c:v>2014</c:v>
                </c:pt>
                <c:pt idx="2">
                  <c:v>2017</c:v>
                </c:pt>
                <c:pt idx="3">
                  <c:v>2020</c:v>
                </c:pt>
                <c:pt idx="4">
                  <c:v>2023</c:v>
                </c:pt>
              </c:numCache>
            </c:numRef>
          </c:cat>
          <c:val>
            <c:numRef>
              <c:f>'03_30'!$B$43:$F$43</c:f>
              <c:numCache>
                <c:formatCode>General</c:formatCode>
                <c:ptCount val="5"/>
                <c:pt idx="0">
                  <c:v>23</c:v>
                </c:pt>
                <c:pt idx="1">
                  <c:v>22</c:v>
                </c:pt>
                <c:pt idx="2">
                  <c:v>23</c:v>
                </c:pt>
                <c:pt idx="3">
                  <c:v>22</c:v>
                </c:pt>
                <c:pt idx="4">
                  <c:v>21</c:v>
                </c:pt>
              </c:numCache>
            </c:numRef>
          </c:val>
        </c:ser>
        <c:ser>
          <c:idx val="1"/>
          <c:order val="1"/>
          <c:tx>
            <c:strRef>
              <c:f>'03_30'!$A$44</c:f>
              <c:strCache>
                <c:ptCount val="1"/>
                <c:pt idx="0">
                  <c:v>Denmark</c:v>
                </c:pt>
              </c:strCache>
            </c:strRef>
          </c:tx>
          <c:spPr>
            <a:solidFill>
              <a:srgbClr val="54B03E"/>
            </a:solidFill>
          </c:spPr>
          <c:invertIfNegative val="0"/>
          <c:cat>
            <c:numRef>
              <c:f>'03_30'!$B$42:$F$42</c:f>
              <c:numCache>
                <c:formatCode>General</c:formatCode>
                <c:ptCount val="5"/>
                <c:pt idx="0">
                  <c:v>2012</c:v>
                </c:pt>
                <c:pt idx="1">
                  <c:v>2014</c:v>
                </c:pt>
                <c:pt idx="2">
                  <c:v>2017</c:v>
                </c:pt>
                <c:pt idx="3">
                  <c:v>2020</c:v>
                </c:pt>
                <c:pt idx="4">
                  <c:v>2023</c:v>
                </c:pt>
              </c:numCache>
            </c:numRef>
          </c:cat>
          <c:val>
            <c:numRef>
              <c:f>'03_30'!$B$44:$F$44</c:f>
              <c:numCache>
                <c:formatCode>General</c:formatCode>
                <c:ptCount val="5"/>
                <c:pt idx="0">
                  <c:v>24</c:v>
                </c:pt>
                <c:pt idx="1">
                  <c:v>23</c:v>
                </c:pt>
                <c:pt idx="2">
                  <c:v>18</c:v>
                </c:pt>
                <c:pt idx="3">
                  <c:v>16</c:v>
                </c:pt>
                <c:pt idx="4">
                  <c:v>12</c:v>
                </c:pt>
              </c:numCache>
            </c:numRef>
          </c:val>
        </c:ser>
        <c:ser>
          <c:idx val="2"/>
          <c:order val="2"/>
          <c:tx>
            <c:strRef>
              <c:f>'03_30'!$A$45</c:f>
              <c:strCache>
                <c:ptCount val="1"/>
                <c:pt idx="0">
                  <c:v>Croatia</c:v>
                </c:pt>
              </c:strCache>
            </c:strRef>
          </c:tx>
          <c:spPr>
            <a:solidFill>
              <a:srgbClr val="67C252"/>
            </a:solidFill>
          </c:spPr>
          <c:invertIfNegative val="0"/>
          <c:cat>
            <c:numRef>
              <c:f>'03_30'!$B$42:$F$42</c:f>
              <c:numCache>
                <c:formatCode>General</c:formatCode>
                <c:ptCount val="5"/>
                <c:pt idx="0">
                  <c:v>2012</c:v>
                </c:pt>
                <c:pt idx="1">
                  <c:v>2014</c:v>
                </c:pt>
                <c:pt idx="2">
                  <c:v>2017</c:v>
                </c:pt>
                <c:pt idx="3">
                  <c:v>2020</c:v>
                </c:pt>
                <c:pt idx="4">
                  <c:v>2023</c:v>
                </c:pt>
              </c:numCache>
            </c:numRef>
          </c:cat>
          <c:val>
            <c:numRef>
              <c:f>'03_30'!$B$45:$F$45</c:f>
              <c:numCache>
                <c:formatCode>General</c:formatCode>
                <c:ptCount val="5"/>
                <c:pt idx="0">
                  <c:v>0</c:v>
                </c:pt>
                <c:pt idx="1">
                  <c:v>30</c:v>
                </c:pt>
                <c:pt idx="2">
                  <c:v>31</c:v>
                </c:pt>
                <c:pt idx="3">
                  <c:v>32</c:v>
                </c:pt>
                <c:pt idx="4">
                  <c:v>30</c:v>
                </c:pt>
              </c:numCache>
            </c:numRef>
          </c:val>
        </c:ser>
        <c:dLbls>
          <c:showLegendKey val="0"/>
          <c:showVal val="0"/>
          <c:showCatName val="0"/>
          <c:showSerName val="0"/>
          <c:showPercent val="0"/>
          <c:showBubbleSize val="0"/>
        </c:dLbls>
        <c:gapWidth val="150"/>
        <c:axId val="143628928"/>
        <c:axId val="143638912"/>
      </c:barChart>
      <c:catAx>
        <c:axId val="143628928"/>
        <c:scaling>
          <c:orientation val="minMax"/>
        </c:scaling>
        <c:delete val="0"/>
        <c:axPos val="b"/>
        <c:numFmt formatCode="General" sourceLinked="1"/>
        <c:majorTickMark val="out"/>
        <c:minorTickMark val="none"/>
        <c:tickLblPos val="nextTo"/>
        <c:crossAx val="143638912"/>
        <c:crosses val="autoZero"/>
        <c:auto val="1"/>
        <c:lblAlgn val="ctr"/>
        <c:lblOffset val="100"/>
        <c:noMultiLvlLbl val="0"/>
      </c:catAx>
      <c:valAx>
        <c:axId val="14363891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43628928"/>
        <c:crosses val="autoZero"/>
        <c:crossBetween val="between"/>
      </c:valAx>
    </c:plotArea>
    <c:legend>
      <c:legendPos val="b"/>
      <c:overlay val="0"/>
    </c:legend>
    <c:plotVisOnly val="1"/>
    <c:dispBlanksAs val="gap"/>
    <c:showDLblsOverMax val="0"/>
  </c:chart>
  <c:spPr>
    <a:ln>
      <a:solidFill>
        <a:srgbClr val="4C9F38"/>
      </a:solidFill>
      <a:prstDash val="soli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Standardised preventable and treatable mortality, 2011-2022 (Rate)</a:t>
            </a:r>
            <a:endParaRPr lang="en-US" sz="1200" b="0"/>
          </a:p>
          <a:p>
            <a:pPr>
              <a:defRPr sz="1400">
                <a:latin typeface="Calibri"/>
                <a:ea typeface="Calibri"/>
                <a:cs typeface="Calibri"/>
              </a:defRPr>
            </a:pPr>
            <a:r>
              <a:rPr lang="en-US" sz="1200" b="0"/>
              <a:t>SDG ind 03_42: freq=Annual, mortalit=Total, sex=Total, icd10=Total</a:t>
            </a:r>
          </a:p>
        </c:rich>
      </c:tx>
      <c:layout/>
      <c:overlay val="0"/>
    </c:title>
    <c:autoTitleDeleted val="0"/>
    <c:plotArea>
      <c:layout/>
      <c:barChart>
        <c:barDir val="col"/>
        <c:grouping val="clustered"/>
        <c:varyColors val="0"/>
        <c:ser>
          <c:idx val="0"/>
          <c:order val="0"/>
          <c:tx>
            <c:strRef>
              <c:f>'03_42'!$A$23</c:f>
              <c:strCache>
                <c:ptCount val="1"/>
                <c:pt idx="0">
                  <c:v>European Union - 27 countries (from 2020)</c:v>
                </c:pt>
              </c:strCache>
            </c:strRef>
          </c:tx>
          <c:spPr>
            <a:solidFill>
              <a:srgbClr val="4C9F38"/>
            </a:solidFill>
          </c:spPr>
          <c:invertIfNegative val="0"/>
          <c:cat>
            <c:numRef>
              <c:f>'03_42'!$B$22:$M$22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'03_42'!$B$23:$M$23</c:f>
              <c:numCache>
                <c:formatCode>General</c:formatCode>
                <c:ptCount val="12"/>
                <c:pt idx="0">
                  <c:v>281.35000000000002</c:v>
                </c:pt>
                <c:pt idx="1">
                  <c:v>276.75</c:v>
                </c:pt>
                <c:pt idx="2">
                  <c:v>269.66000000000003</c:v>
                </c:pt>
                <c:pt idx="3">
                  <c:v>260.64999999999998</c:v>
                </c:pt>
                <c:pt idx="4">
                  <c:v>262.14</c:v>
                </c:pt>
                <c:pt idx="5">
                  <c:v>255.64</c:v>
                </c:pt>
                <c:pt idx="6">
                  <c:v>252.09</c:v>
                </c:pt>
                <c:pt idx="7">
                  <c:v>249.88</c:v>
                </c:pt>
                <c:pt idx="8">
                  <c:v>243.16</c:v>
                </c:pt>
                <c:pt idx="9">
                  <c:v>271.62</c:v>
                </c:pt>
                <c:pt idx="10">
                  <c:v>294.10000000000002</c:v>
                </c:pt>
                <c:pt idx="11">
                  <c:v>257.83999999999997</c:v>
                </c:pt>
              </c:numCache>
            </c:numRef>
          </c:val>
        </c:ser>
        <c:ser>
          <c:idx val="1"/>
          <c:order val="1"/>
          <c:tx>
            <c:strRef>
              <c:f>'03_42'!$A$24</c:f>
              <c:strCache>
                <c:ptCount val="1"/>
                <c:pt idx="0">
                  <c:v>Denmark</c:v>
                </c:pt>
              </c:strCache>
            </c:strRef>
          </c:tx>
          <c:spPr>
            <a:solidFill>
              <a:srgbClr val="54B03E"/>
            </a:solidFill>
          </c:spPr>
          <c:invertIfNegative val="0"/>
          <c:cat>
            <c:numRef>
              <c:f>'03_42'!$B$22:$M$22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'03_42'!$B$24:$M$24</c:f>
              <c:numCache>
                <c:formatCode>General</c:formatCode>
                <c:ptCount val="12"/>
                <c:pt idx="0">
                  <c:v>274.58999999999997</c:v>
                </c:pt>
                <c:pt idx="1">
                  <c:v>269.52999999999997</c:v>
                </c:pt>
                <c:pt idx="2">
                  <c:v>252.94</c:v>
                </c:pt>
                <c:pt idx="3">
                  <c:v>251.22</c:v>
                </c:pt>
                <c:pt idx="4">
                  <c:v>242.02</c:v>
                </c:pt>
                <c:pt idx="5">
                  <c:v>236.78</c:v>
                </c:pt>
                <c:pt idx="6">
                  <c:v>229.93</c:v>
                </c:pt>
                <c:pt idx="7">
                  <c:v>224.96</c:v>
                </c:pt>
                <c:pt idx="8">
                  <c:v>217.43</c:v>
                </c:pt>
                <c:pt idx="9">
                  <c:v>209.32</c:v>
                </c:pt>
                <c:pt idx="10">
                  <c:v>213.18</c:v>
                </c:pt>
                <c:pt idx="11">
                  <c:v>211.22</c:v>
                </c:pt>
              </c:numCache>
            </c:numRef>
          </c:val>
        </c:ser>
        <c:ser>
          <c:idx val="2"/>
          <c:order val="2"/>
          <c:tx>
            <c:strRef>
              <c:f>'03_42'!$A$25</c:f>
              <c:strCache>
                <c:ptCount val="1"/>
                <c:pt idx="0">
                  <c:v>Croatia</c:v>
                </c:pt>
              </c:strCache>
            </c:strRef>
          </c:tx>
          <c:spPr>
            <a:solidFill>
              <a:srgbClr val="67C252"/>
            </a:solidFill>
          </c:spPr>
          <c:invertIfNegative val="0"/>
          <c:cat>
            <c:numRef>
              <c:f>'03_42'!$B$22:$M$22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'03_42'!$B$25:$M$25</c:f>
              <c:numCache>
                <c:formatCode>General</c:formatCode>
                <c:ptCount val="12"/>
                <c:pt idx="0">
                  <c:v>414.76</c:v>
                </c:pt>
                <c:pt idx="1">
                  <c:v>404.92</c:v>
                </c:pt>
                <c:pt idx="2">
                  <c:v>384.47</c:v>
                </c:pt>
                <c:pt idx="3">
                  <c:v>383.23</c:v>
                </c:pt>
                <c:pt idx="4">
                  <c:v>393.71</c:v>
                </c:pt>
                <c:pt idx="5">
                  <c:v>371.26</c:v>
                </c:pt>
                <c:pt idx="6">
                  <c:v>370.95</c:v>
                </c:pt>
                <c:pt idx="7">
                  <c:v>371.74</c:v>
                </c:pt>
                <c:pt idx="8">
                  <c:v>360.91</c:v>
                </c:pt>
                <c:pt idx="9">
                  <c:v>395.15</c:v>
                </c:pt>
                <c:pt idx="10">
                  <c:v>451.75</c:v>
                </c:pt>
                <c:pt idx="11">
                  <c:v>386.6</c:v>
                </c:pt>
              </c:numCache>
            </c:numRef>
          </c:val>
        </c:ser>
        <c:ser>
          <c:idx val="3"/>
          <c:order val="3"/>
          <c:tx>
            <c:strRef>
              <c:f>'03_42'!$A$26</c:f>
              <c:strCache>
                <c:ptCount val="1"/>
                <c:pt idx="0">
                  <c:v>Serbia</c:v>
                </c:pt>
              </c:strCache>
            </c:strRef>
          </c:tx>
          <c:spPr>
            <a:solidFill>
              <a:srgbClr val="83CD71"/>
            </a:solidFill>
          </c:spPr>
          <c:invertIfNegative val="0"/>
          <c:cat>
            <c:numRef>
              <c:f>'03_42'!$B$22:$M$22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'03_42'!$B$26:$M$26</c:f>
              <c:numCache>
                <c:formatCode>General</c:formatCode>
                <c:ptCount val="12"/>
                <c:pt idx="0">
                  <c:v>437.03</c:v>
                </c:pt>
                <c:pt idx="1">
                  <c:v>426.2</c:v>
                </c:pt>
                <c:pt idx="2">
                  <c:v>411.26</c:v>
                </c:pt>
                <c:pt idx="3">
                  <c:v>401.92</c:v>
                </c:pt>
                <c:pt idx="4">
                  <c:v>417.53</c:v>
                </c:pt>
                <c:pt idx="5">
                  <c:v>408.12</c:v>
                </c:pt>
                <c:pt idx="6">
                  <c:v>407.04</c:v>
                </c:pt>
                <c:pt idx="7">
                  <c:v>398.66</c:v>
                </c:pt>
                <c:pt idx="8">
                  <c:v>399.84</c:v>
                </c:pt>
                <c:pt idx="9">
                  <c:v>488.65</c:v>
                </c:pt>
                <c:pt idx="10">
                  <c:v>599.24</c:v>
                </c:pt>
                <c:pt idx="11">
                  <c:v>437.37</c:v>
                </c:pt>
              </c:numCache>
            </c:numRef>
          </c:val>
        </c:ser>
        <c:dLbls>
          <c:showLegendKey val="0"/>
          <c:showVal val="0"/>
          <c:showCatName val="0"/>
          <c:showSerName val="0"/>
          <c:showPercent val="0"/>
          <c:showBubbleSize val="0"/>
        </c:dLbls>
        <c:gapWidth val="150"/>
        <c:axId val="143837440"/>
        <c:axId val="143847424"/>
      </c:barChart>
      <c:catAx>
        <c:axId val="143837440"/>
        <c:scaling>
          <c:orientation val="minMax"/>
        </c:scaling>
        <c:delete val="0"/>
        <c:axPos val="b"/>
        <c:numFmt formatCode="General" sourceLinked="1"/>
        <c:majorTickMark val="out"/>
        <c:minorTickMark val="none"/>
        <c:tickLblPos val="nextTo"/>
        <c:crossAx val="143847424"/>
        <c:crosses val="autoZero"/>
        <c:auto val="1"/>
        <c:lblAlgn val="ctr"/>
        <c:lblOffset val="100"/>
        <c:noMultiLvlLbl val="0"/>
      </c:catAx>
      <c:valAx>
        <c:axId val="14384742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43837440"/>
        <c:crosses val="autoZero"/>
        <c:crossBetween val="between"/>
      </c:valAx>
    </c:plotArea>
    <c:legend>
      <c:legendPos val="b"/>
      <c:layout/>
      <c:overlay val="0"/>
    </c:legend>
    <c:plotVisOnly val="1"/>
    <c:dispBlanksAs val="gap"/>
    <c:showDLblsOverMax val="0"/>
  </c:chart>
  <c:spPr>
    <a:ln>
      <a:solidFill>
        <a:srgbClr val="4C9F38"/>
      </a:solidFill>
      <a:prstDash val="soli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Persons at risk of poverty or social exclusion, 2014-2023 (Thousand persons)</a:t>
            </a:r>
            <a:endParaRPr sz="1200" b="0"/>
          </a:p>
          <a:p>
            <a:pPr>
              <a:defRPr sz="1400">
                <a:latin typeface="Calibri"/>
                <a:ea typeface="Calibri"/>
                <a:cs typeface="Calibri"/>
              </a:defRPr>
            </a:pPr>
            <a:r>
              <a:rPr sz="1200" b="0"/>
              <a:t>SDG ind 01_10: freq=Annual, age=Less than 18 years</a:t>
            </a:r>
          </a:p>
        </c:rich>
      </c:tx>
      <c:overlay val="0"/>
    </c:title>
    <c:autoTitleDeleted val="0"/>
    <c:plotArea>
      <c:layout/>
      <c:barChart>
        <c:barDir val="col"/>
        <c:grouping val="clustered"/>
        <c:varyColors val="0"/>
        <c:ser>
          <c:idx val="0"/>
          <c:order val="0"/>
          <c:tx>
            <c:strRef>
              <c:f>'01_10'!$A$56</c:f>
              <c:strCache>
                <c:ptCount val="1"/>
                <c:pt idx="0">
                  <c:v>European Union - 27 countries (from 2020)</c:v>
                </c:pt>
              </c:strCache>
            </c:strRef>
          </c:tx>
          <c:spPr>
            <a:solidFill>
              <a:srgbClr val="E5243B"/>
            </a:solidFill>
          </c:spPr>
          <c:invertIfNegative val="0"/>
          <c:cat>
            <c:numRef>
              <c:f>'01_10'!$B$55:$K$55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'01_10'!$B$56:$K$56</c:f>
              <c:numCache>
                <c:formatCode>General</c:formatCode>
                <c:ptCount val="10"/>
                <c:pt idx="0">
                  <c:v>0</c:v>
                </c:pt>
                <c:pt idx="1">
                  <c:v>22249</c:v>
                </c:pt>
                <c:pt idx="2">
                  <c:v>22072</c:v>
                </c:pt>
                <c:pt idx="3">
                  <c:v>20432</c:v>
                </c:pt>
                <c:pt idx="4">
                  <c:v>19300</c:v>
                </c:pt>
                <c:pt idx="5">
                  <c:v>19097</c:v>
                </c:pt>
                <c:pt idx="6">
                  <c:v>19360</c:v>
                </c:pt>
                <c:pt idx="7">
                  <c:v>19640</c:v>
                </c:pt>
                <c:pt idx="8">
                  <c:v>20014</c:v>
                </c:pt>
                <c:pt idx="9">
                  <c:v>19904</c:v>
                </c:pt>
              </c:numCache>
            </c:numRef>
          </c:val>
        </c:ser>
        <c:ser>
          <c:idx val="1"/>
          <c:order val="1"/>
          <c:tx>
            <c:strRef>
              <c:f>'01_10'!$A$57</c:f>
              <c:strCache>
                <c:ptCount val="1"/>
                <c:pt idx="0">
                  <c:v>Denmark</c:v>
                </c:pt>
              </c:strCache>
            </c:strRef>
          </c:tx>
          <c:spPr>
            <a:solidFill>
              <a:srgbClr val="E94357"/>
            </a:solidFill>
          </c:spPr>
          <c:invertIfNegative val="0"/>
          <c:cat>
            <c:numRef>
              <c:f>'01_10'!$B$55:$K$55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'01_10'!$B$57:$K$57</c:f>
              <c:numCache>
                <c:formatCode>General</c:formatCode>
                <c:ptCount val="10"/>
                <c:pt idx="0">
                  <c:v>0</c:v>
                </c:pt>
                <c:pt idx="1">
                  <c:v>190</c:v>
                </c:pt>
                <c:pt idx="2">
                  <c:v>167</c:v>
                </c:pt>
                <c:pt idx="3">
                  <c:v>178</c:v>
                </c:pt>
                <c:pt idx="4">
                  <c:v>179</c:v>
                </c:pt>
                <c:pt idx="5">
                  <c:v>158</c:v>
                </c:pt>
                <c:pt idx="6">
                  <c:v>152</c:v>
                </c:pt>
                <c:pt idx="7">
                  <c:v>158</c:v>
                </c:pt>
                <c:pt idx="8">
                  <c:v>156</c:v>
                </c:pt>
                <c:pt idx="9">
                  <c:v>171</c:v>
                </c:pt>
              </c:numCache>
            </c:numRef>
          </c:val>
        </c:ser>
        <c:ser>
          <c:idx val="2"/>
          <c:order val="2"/>
          <c:tx>
            <c:strRef>
              <c:f>'01_10'!$A$58</c:f>
              <c:strCache>
                <c:ptCount val="1"/>
                <c:pt idx="0">
                  <c:v>Croatia</c:v>
                </c:pt>
              </c:strCache>
            </c:strRef>
          </c:tx>
          <c:spPr>
            <a:solidFill>
              <a:srgbClr val="EC5E6F"/>
            </a:solidFill>
          </c:spPr>
          <c:invertIfNegative val="0"/>
          <c:cat>
            <c:numRef>
              <c:f>'01_10'!$B$55:$K$55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'01_10'!$B$58:$K$58</c:f>
              <c:numCache>
                <c:formatCode>General</c:formatCode>
                <c:ptCount val="10"/>
                <c:pt idx="0">
                  <c:v>225</c:v>
                </c:pt>
                <c:pt idx="1">
                  <c:v>192</c:v>
                </c:pt>
                <c:pt idx="2">
                  <c:v>182</c:v>
                </c:pt>
                <c:pt idx="3">
                  <c:v>179</c:v>
                </c:pt>
                <c:pt idx="4">
                  <c:v>159</c:v>
                </c:pt>
                <c:pt idx="5">
                  <c:v>134</c:v>
                </c:pt>
                <c:pt idx="6">
                  <c:v>126</c:v>
                </c:pt>
                <c:pt idx="7">
                  <c:v>127</c:v>
                </c:pt>
                <c:pt idx="8">
                  <c:v>119</c:v>
                </c:pt>
                <c:pt idx="9">
                  <c:v>113</c:v>
                </c:pt>
              </c:numCache>
            </c:numRef>
          </c:val>
        </c:ser>
        <c:ser>
          <c:idx val="3"/>
          <c:order val="3"/>
          <c:tx>
            <c:strRef>
              <c:f>'01_10'!$A$59</c:f>
              <c:strCache>
                <c:ptCount val="1"/>
                <c:pt idx="0">
                  <c:v>Serbia</c:v>
                </c:pt>
              </c:strCache>
            </c:strRef>
          </c:tx>
          <c:spPr>
            <a:solidFill>
              <a:srgbClr val="EF7987"/>
            </a:solidFill>
          </c:spPr>
          <c:invertIfNegative val="0"/>
          <c:cat>
            <c:numRef>
              <c:f>'01_10'!$B$55:$K$55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'01_10'!$B$59:$K$59</c:f>
              <c:numCache>
                <c:formatCode>General</c:formatCode>
                <c:ptCount val="10"/>
                <c:pt idx="0">
                  <c:v>0</c:v>
                </c:pt>
                <c:pt idx="1">
                  <c:v>516</c:v>
                </c:pt>
                <c:pt idx="2">
                  <c:v>427</c:v>
                </c:pt>
                <c:pt idx="3">
                  <c:v>493</c:v>
                </c:pt>
                <c:pt idx="4">
                  <c:v>433</c:v>
                </c:pt>
                <c:pt idx="5">
                  <c:v>397</c:v>
                </c:pt>
                <c:pt idx="6">
                  <c:v>373</c:v>
                </c:pt>
                <c:pt idx="7">
                  <c:v>317</c:v>
                </c:pt>
                <c:pt idx="8">
                  <c:v>324</c:v>
                </c:pt>
                <c:pt idx="9">
                  <c:v>293</c:v>
                </c:pt>
              </c:numCache>
            </c:numRef>
          </c:val>
        </c:ser>
        <c:dLbls>
          <c:showLegendKey val="0"/>
          <c:showVal val="0"/>
          <c:showCatName val="0"/>
          <c:showSerName val="0"/>
          <c:showPercent val="0"/>
          <c:showBubbleSize val="0"/>
        </c:dLbls>
        <c:gapWidth val="150"/>
        <c:axId val="121878400"/>
        <c:axId val="121879936"/>
      </c:barChart>
      <c:catAx>
        <c:axId val="121878400"/>
        <c:scaling>
          <c:orientation val="minMax"/>
        </c:scaling>
        <c:delete val="0"/>
        <c:axPos val="b"/>
        <c:numFmt formatCode="General" sourceLinked="1"/>
        <c:majorTickMark val="out"/>
        <c:minorTickMark val="none"/>
        <c:tickLblPos val="nextTo"/>
        <c:crossAx val="121879936"/>
        <c:crosses val="autoZero"/>
        <c:auto val="1"/>
        <c:lblAlgn val="ctr"/>
        <c:lblOffset val="100"/>
        <c:noMultiLvlLbl val="0"/>
      </c:catAx>
      <c:valAx>
        <c:axId val="12187993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21878400"/>
        <c:crosses val="autoZero"/>
        <c:crossBetween val="between"/>
      </c:valAx>
    </c:plotArea>
    <c:legend>
      <c:legendPos val="b"/>
      <c:overlay val="0"/>
    </c:legend>
    <c:plotVisOnly val="1"/>
    <c:dispBlanksAs val="gap"/>
    <c:showDLblsOverMax val="0"/>
  </c:chart>
  <c:spPr>
    <a:ln>
      <a:solidFill>
        <a:srgbClr val="E5243B"/>
      </a:solidFill>
      <a:prstDash val="solid"/>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Standardised preventable and treatable mortality, 2011-2022 (Rate)</a:t>
            </a:r>
            <a:endParaRPr lang="en-US" sz="1200" b="0"/>
          </a:p>
          <a:p>
            <a:pPr>
              <a:defRPr sz="1400">
                <a:latin typeface="Calibri"/>
                <a:ea typeface="Calibri"/>
                <a:cs typeface="Calibri"/>
              </a:defRPr>
            </a:pPr>
            <a:r>
              <a:rPr lang="en-US" sz="1200" b="0"/>
              <a:t>SDG ind 03_42: freq=Annual, mortalit=Preventable mortality, sex=Total, icd10=Total</a:t>
            </a:r>
          </a:p>
        </c:rich>
      </c:tx>
      <c:layout/>
      <c:overlay val="0"/>
    </c:title>
    <c:autoTitleDeleted val="0"/>
    <c:plotArea>
      <c:layout/>
      <c:barChart>
        <c:barDir val="col"/>
        <c:grouping val="clustered"/>
        <c:varyColors val="0"/>
        <c:ser>
          <c:idx val="0"/>
          <c:order val="0"/>
          <c:tx>
            <c:strRef>
              <c:f>'03_42'!$A$34</c:f>
              <c:strCache>
                <c:ptCount val="1"/>
                <c:pt idx="0">
                  <c:v>European Union - 27 countries (from 2020)</c:v>
                </c:pt>
              </c:strCache>
            </c:strRef>
          </c:tx>
          <c:spPr>
            <a:solidFill>
              <a:srgbClr val="4C9F38"/>
            </a:solidFill>
          </c:spPr>
          <c:invertIfNegative val="0"/>
          <c:cat>
            <c:numRef>
              <c:f>'03_42'!$B$33:$M$33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'03_42'!$B$34:$M$34</c:f>
              <c:numCache>
                <c:formatCode>General</c:formatCode>
                <c:ptCount val="12"/>
                <c:pt idx="0">
                  <c:v>177.96</c:v>
                </c:pt>
                <c:pt idx="1">
                  <c:v>175.02</c:v>
                </c:pt>
                <c:pt idx="2">
                  <c:v>171.01</c:v>
                </c:pt>
                <c:pt idx="3">
                  <c:v>165.82</c:v>
                </c:pt>
                <c:pt idx="4">
                  <c:v>166.28</c:v>
                </c:pt>
                <c:pt idx="5">
                  <c:v>162.47999999999999</c:v>
                </c:pt>
                <c:pt idx="6">
                  <c:v>160</c:v>
                </c:pt>
                <c:pt idx="7">
                  <c:v>158.57</c:v>
                </c:pt>
                <c:pt idx="8">
                  <c:v>154</c:v>
                </c:pt>
                <c:pt idx="9">
                  <c:v>179.91</c:v>
                </c:pt>
                <c:pt idx="10">
                  <c:v>200.83</c:v>
                </c:pt>
                <c:pt idx="11">
                  <c:v>168.14</c:v>
                </c:pt>
              </c:numCache>
            </c:numRef>
          </c:val>
        </c:ser>
        <c:ser>
          <c:idx val="1"/>
          <c:order val="1"/>
          <c:tx>
            <c:strRef>
              <c:f>'03_42'!$A$35</c:f>
              <c:strCache>
                <c:ptCount val="1"/>
                <c:pt idx="0">
                  <c:v>Denmark</c:v>
                </c:pt>
              </c:strCache>
            </c:strRef>
          </c:tx>
          <c:spPr>
            <a:solidFill>
              <a:srgbClr val="54B03E"/>
            </a:solidFill>
          </c:spPr>
          <c:invertIfNegative val="0"/>
          <c:cat>
            <c:numRef>
              <c:f>'03_42'!$B$33:$M$33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'03_42'!$B$35:$M$35</c:f>
              <c:numCache>
                <c:formatCode>General</c:formatCode>
                <c:ptCount val="12"/>
                <c:pt idx="0">
                  <c:v>183.37</c:v>
                </c:pt>
                <c:pt idx="1">
                  <c:v>182.63</c:v>
                </c:pt>
                <c:pt idx="2">
                  <c:v>172.52</c:v>
                </c:pt>
                <c:pt idx="3">
                  <c:v>173.19</c:v>
                </c:pt>
                <c:pt idx="4">
                  <c:v>164.21</c:v>
                </c:pt>
                <c:pt idx="5">
                  <c:v>160.76</c:v>
                </c:pt>
                <c:pt idx="6">
                  <c:v>156.77000000000001</c:v>
                </c:pt>
                <c:pt idx="7">
                  <c:v>151.99</c:v>
                </c:pt>
                <c:pt idx="8">
                  <c:v>151.27000000000001</c:v>
                </c:pt>
                <c:pt idx="9">
                  <c:v>145.85</c:v>
                </c:pt>
                <c:pt idx="10">
                  <c:v>148.93</c:v>
                </c:pt>
                <c:pt idx="11">
                  <c:v>147.18</c:v>
                </c:pt>
              </c:numCache>
            </c:numRef>
          </c:val>
        </c:ser>
        <c:ser>
          <c:idx val="2"/>
          <c:order val="2"/>
          <c:tx>
            <c:strRef>
              <c:f>'03_42'!$A$36</c:f>
              <c:strCache>
                <c:ptCount val="1"/>
                <c:pt idx="0">
                  <c:v>Croatia</c:v>
                </c:pt>
              </c:strCache>
            </c:strRef>
          </c:tx>
          <c:spPr>
            <a:solidFill>
              <a:srgbClr val="67C252"/>
            </a:solidFill>
          </c:spPr>
          <c:invertIfNegative val="0"/>
          <c:cat>
            <c:numRef>
              <c:f>'03_42'!$B$33:$M$33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'03_42'!$B$36:$M$36</c:f>
              <c:numCache>
                <c:formatCode>General</c:formatCode>
                <c:ptCount val="12"/>
                <c:pt idx="0">
                  <c:v>260.04000000000002</c:v>
                </c:pt>
                <c:pt idx="1">
                  <c:v>254.28</c:v>
                </c:pt>
                <c:pt idx="2">
                  <c:v>242.72</c:v>
                </c:pt>
                <c:pt idx="3">
                  <c:v>238.32</c:v>
                </c:pt>
                <c:pt idx="4">
                  <c:v>244.34</c:v>
                </c:pt>
                <c:pt idx="5">
                  <c:v>231.72</c:v>
                </c:pt>
                <c:pt idx="6">
                  <c:v>231.88</c:v>
                </c:pt>
                <c:pt idx="7">
                  <c:v>238.62</c:v>
                </c:pt>
                <c:pt idx="8">
                  <c:v>232.63</c:v>
                </c:pt>
                <c:pt idx="9">
                  <c:v>264.38</c:v>
                </c:pt>
                <c:pt idx="10">
                  <c:v>312</c:v>
                </c:pt>
                <c:pt idx="11">
                  <c:v>253.13</c:v>
                </c:pt>
              </c:numCache>
            </c:numRef>
          </c:val>
        </c:ser>
        <c:ser>
          <c:idx val="3"/>
          <c:order val="3"/>
          <c:tx>
            <c:strRef>
              <c:f>'03_42'!$A$37</c:f>
              <c:strCache>
                <c:ptCount val="1"/>
                <c:pt idx="0">
                  <c:v>Serbia</c:v>
                </c:pt>
              </c:strCache>
            </c:strRef>
          </c:tx>
          <c:spPr>
            <a:solidFill>
              <a:srgbClr val="83CD71"/>
            </a:solidFill>
          </c:spPr>
          <c:invertIfNegative val="0"/>
          <c:cat>
            <c:numRef>
              <c:f>'03_42'!$B$33:$M$33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'03_42'!$B$37:$M$37</c:f>
              <c:numCache>
                <c:formatCode>General</c:formatCode>
                <c:ptCount val="12"/>
                <c:pt idx="0">
                  <c:v>251.72</c:v>
                </c:pt>
                <c:pt idx="1">
                  <c:v>245.95</c:v>
                </c:pt>
                <c:pt idx="2">
                  <c:v>239.19</c:v>
                </c:pt>
                <c:pt idx="3">
                  <c:v>234.13</c:v>
                </c:pt>
                <c:pt idx="4">
                  <c:v>238.9</c:v>
                </c:pt>
                <c:pt idx="5">
                  <c:v>235.37</c:v>
                </c:pt>
                <c:pt idx="6">
                  <c:v>233.53</c:v>
                </c:pt>
                <c:pt idx="7">
                  <c:v>228.83</c:v>
                </c:pt>
                <c:pt idx="8">
                  <c:v>229.97</c:v>
                </c:pt>
                <c:pt idx="9">
                  <c:v>305.39</c:v>
                </c:pt>
                <c:pt idx="10">
                  <c:v>412.68</c:v>
                </c:pt>
                <c:pt idx="11">
                  <c:v>257.60000000000002</c:v>
                </c:pt>
              </c:numCache>
            </c:numRef>
          </c:val>
        </c:ser>
        <c:dLbls>
          <c:showLegendKey val="0"/>
          <c:showVal val="0"/>
          <c:showCatName val="0"/>
          <c:showSerName val="0"/>
          <c:showPercent val="0"/>
          <c:showBubbleSize val="0"/>
        </c:dLbls>
        <c:gapWidth val="150"/>
        <c:axId val="144484992"/>
        <c:axId val="144486784"/>
      </c:barChart>
      <c:catAx>
        <c:axId val="144484992"/>
        <c:scaling>
          <c:orientation val="minMax"/>
        </c:scaling>
        <c:delete val="0"/>
        <c:axPos val="b"/>
        <c:numFmt formatCode="General" sourceLinked="1"/>
        <c:majorTickMark val="out"/>
        <c:minorTickMark val="none"/>
        <c:tickLblPos val="nextTo"/>
        <c:crossAx val="144486784"/>
        <c:crosses val="autoZero"/>
        <c:auto val="1"/>
        <c:lblAlgn val="ctr"/>
        <c:lblOffset val="100"/>
        <c:noMultiLvlLbl val="0"/>
      </c:catAx>
      <c:valAx>
        <c:axId val="14448678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44484992"/>
        <c:crosses val="autoZero"/>
        <c:crossBetween val="between"/>
      </c:valAx>
    </c:plotArea>
    <c:legend>
      <c:legendPos val="b"/>
      <c:layout/>
      <c:overlay val="0"/>
    </c:legend>
    <c:plotVisOnly val="1"/>
    <c:dispBlanksAs val="gap"/>
    <c:showDLblsOverMax val="0"/>
  </c:chart>
  <c:spPr>
    <a:ln>
      <a:solidFill>
        <a:srgbClr val="4C9F38"/>
      </a:solidFill>
      <a:prstDash val="solid"/>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Standardised preventable and treatable mortality, 2011-2022 (Rate)</a:t>
            </a:r>
            <a:endParaRPr sz="1200" b="0"/>
          </a:p>
          <a:p>
            <a:pPr>
              <a:defRPr sz="1400">
                <a:latin typeface="Calibri"/>
                <a:ea typeface="Calibri"/>
                <a:cs typeface="Calibri"/>
              </a:defRPr>
            </a:pPr>
            <a:r>
              <a:rPr sz="1200" b="0"/>
              <a:t>SDG ind 03_42: freq=Annual, mortalit=Treatable mortality, sex=Total, icd10=Total</a:t>
            </a:r>
          </a:p>
        </c:rich>
      </c:tx>
      <c:overlay val="0"/>
    </c:title>
    <c:autoTitleDeleted val="0"/>
    <c:plotArea>
      <c:layout/>
      <c:barChart>
        <c:barDir val="col"/>
        <c:grouping val="clustered"/>
        <c:varyColors val="0"/>
        <c:ser>
          <c:idx val="0"/>
          <c:order val="0"/>
          <c:tx>
            <c:strRef>
              <c:f>'03_42'!$A$45</c:f>
              <c:strCache>
                <c:ptCount val="1"/>
                <c:pt idx="0">
                  <c:v>European Union - 27 countries (from 2020)</c:v>
                </c:pt>
              </c:strCache>
            </c:strRef>
          </c:tx>
          <c:spPr>
            <a:solidFill>
              <a:srgbClr val="4C9F38"/>
            </a:solidFill>
          </c:spPr>
          <c:invertIfNegative val="0"/>
          <c:cat>
            <c:numRef>
              <c:f>'03_42'!$B$44:$M$44</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'03_42'!$B$45:$M$45</c:f>
              <c:numCache>
                <c:formatCode>General</c:formatCode>
                <c:ptCount val="12"/>
                <c:pt idx="0">
                  <c:v>103.39</c:v>
                </c:pt>
                <c:pt idx="1">
                  <c:v>101.73</c:v>
                </c:pt>
                <c:pt idx="2">
                  <c:v>98.65</c:v>
                </c:pt>
                <c:pt idx="3">
                  <c:v>94.83</c:v>
                </c:pt>
                <c:pt idx="4">
                  <c:v>95.85</c:v>
                </c:pt>
                <c:pt idx="5">
                  <c:v>93.16</c:v>
                </c:pt>
                <c:pt idx="6">
                  <c:v>92.09</c:v>
                </c:pt>
                <c:pt idx="7">
                  <c:v>91.3</c:v>
                </c:pt>
                <c:pt idx="8">
                  <c:v>89.16</c:v>
                </c:pt>
                <c:pt idx="9">
                  <c:v>91.71</c:v>
                </c:pt>
                <c:pt idx="10">
                  <c:v>93.27</c:v>
                </c:pt>
                <c:pt idx="11">
                  <c:v>89.7</c:v>
                </c:pt>
              </c:numCache>
            </c:numRef>
          </c:val>
        </c:ser>
        <c:ser>
          <c:idx val="1"/>
          <c:order val="1"/>
          <c:tx>
            <c:strRef>
              <c:f>'03_42'!$A$46</c:f>
              <c:strCache>
                <c:ptCount val="1"/>
                <c:pt idx="0">
                  <c:v>Denmark</c:v>
                </c:pt>
              </c:strCache>
            </c:strRef>
          </c:tx>
          <c:spPr>
            <a:solidFill>
              <a:srgbClr val="54B03E"/>
            </a:solidFill>
          </c:spPr>
          <c:invertIfNegative val="0"/>
          <c:cat>
            <c:numRef>
              <c:f>'03_42'!$B$44:$M$44</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'03_42'!$B$46:$M$46</c:f>
              <c:numCache>
                <c:formatCode>General</c:formatCode>
                <c:ptCount val="12"/>
                <c:pt idx="0">
                  <c:v>91.23</c:v>
                </c:pt>
                <c:pt idx="1">
                  <c:v>86.9</c:v>
                </c:pt>
                <c:pt idx="2">
                  <c:v>80.42</c:v>
                </c:pt>
                <c:pt idx="3">
                  <c:v>78.03</c:v>
                </c:pt>
                <c:pt idx="4">
                  <c:v>77.81</c:v>
                </c:pt>
                <c:pt idx="5">
                  <c:v>76.03</c:v>
                </c:pt>
                <c:pt idx="6">
                  <c:v>73.16</c:v>
                </c:pt>
                <c:pt idx="7">
                  <c:v>72.97</c:v>
                </c:pt>
                <c:pt idx="8">
                  <c:v>66.16</c:v>
                </c:pt>
                <c:pt idx="9">
                  <c:v>63.47</c:v>
                </c:pt>
                <c:pt idx="10">
                  <c:v>64.25</c:v>
                </c:pt>
                <c:pt idx="11">
                  <c:v>64.040000000000006</c:v>
                </c:pt>
              </c:numCache>
            </c:numRef>
          </c:val>
        </c:ser>
        <c:ser>
          <c:idx val="2"/>
          <c:order val="2"/>
          <c:tx>
            <c:strRef>
              <c:f>'03_42'!$A$47</c:f>
              <c:strCache>
                <c:ptCount val="1"/>
                <c:pt idx="0">
                  <c:v>Croatia</c:v>
                </c:pt>
              </c:strCache>
            </c:strRef>
          </c:tx>
          <c:spPr>
            <a:solidFill>
              <a:srgbClr val="67C252"/>
            </a:solidFill>
          </c:spPr>
          <c:invertIfNegative val="0"/>
          <c:cat>
            <c:numRef>
              <c:f>'03_42'!$B$44:$M$44</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'03_42'!$B$47:$M$47</c:f>
              <c:numCache>
                <c:formatCode>General</c:formatCode>
                <c:ptCount val="12"/>
                <c:pt idx="0">
                  <c:v>154.72</c:v>
                </c:pt>
                <c:pt idx="1">
                  <c:v>150.63999999999999</c:v>
                </c:pt>
                <c:pt idx="2">
                  <c:v>141.75</c:v>
                </c:pt>
                <c:pt idx="3">
                  <c:v>144.91</c:v>
                </c:pt>
                <c:pt idx="4">
                  <c:v>149.37</c:v>
                </c:pt>
                <c:pt idx="5">
                  <c:v>139.54</c:v>
                </c:pt>
                <c:pt idx="6">
                  <c:v>139.08000000000001</c:v>
                </c:pt>
                <c:pt idx="7">
                  <c:v>133.13</c:v>
                </c:pt>
                <c:pt idx="8">
                  <c:v>128.28</c:v>
                </c:pt>
                <c:pt idx="9">
                  <c:v>130.77000000000001</c:v>
                </c:pt>
                <c:pt idx="10">
                  <c:v>139.74</c:v>
                </c:pt>
                <c:pt idx="11">
                  <c:v>133.47</c:v>
                </c:pt>
              </c:numCache>
            </c:numRef>
          </c:val>
        </c:ser>
        <c:ser>
          <c:idx val="3"/>
          <c:order val="3"/>
          <c:tx>
            <c:strRef>
              <c:f>'03_42'!$A$48</c:f>
              <c:strCache>
                <c:ptCount val="1"/>
                <c:pt idx="0">
                  <c:v>Serbia</c:v>
                </c:pt>
              </c:strCache>
            </c:strRef>
          </c:tx>
          <c:spPr>
            <a:solidFill>
              <a:srgbClr val="83CD71"/>
            </a:solidFill>
          </c:spPr>
          <c:invertIfNegative val="0"/>
          <c:cat>
            <c:numRef>
              <c:f>'03_42'!$B$44:$M$44</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'03_42'!$B$48:$M$48</c:f>
              <c:numCache>
                <c:formatCode>General</c:formatCode>
                <c:ptCount val="12"/>
                <c:pt idx="0">
                  <c:v>185.31</c:v>
                </c:pt>
                <c:pt idx="1">
                  <c:v>180.25</c:v>
                </c:pt>
                <c:pt idx="2">
                  <c:v>172.07</c:v>
                </c:pt>
                <c:pt idx="3">
                  <c:v>167.79</c:v>
                </c:pt>
                <c:pt idx="4">
                  <c:v>178.63</c:v>
                </c:pt>
                <c:pt idx="5">
                  <c:v>172.76</c:v>
                </c:pt>
                <c:pt idx="6">
                  <c:v>173.51</c:v>
                </c:pt>
                <c:pt idx="7">
                  <c:v>169.82</c:v>
                </c:pt>
                <c:pt idx="8">
                  <c:v>169.88</c:v>
                </c:pt>
                <c:pt idx="9">
                  <c:v>183.26</c:v>
                </c:pt>
                <c:pt idx="10">
                  <c:v>186.55</c:v>
                </c:pt>
                <c:pt idx="11">
                  <c:v>179.77</c:v>
                </c:pt>
              </c:numCache>
            </c:numRef>
          </c:val>
        </c:ser>
        <c:dLbls>
          <c:showLegendKey val="0"/>
          <c:showVal val="0"/>
          <c:showCatName val="0"/>
          <c:showSerName val="0"/>
          <c:showPercent val="0"/>
          <c:showBubbleSize val="0"/>
        </c:dLbls>
        <c:gapWidth val="150"/>
        <c:axId val="145165696"/>
        <c:axId val="145171584"/>
      </c:barChart>
      <c:catAx>
        <c:axId val="145165696"/>
        <c:scaling>
          <c:orientation val="minMax"/>
        </c:scaling>
        <c:delete val="0"/>
        <c:axPos val="b"/>
        <c:numFmt formatCode="General" sourceLinked="1"/>
        <c:majorTickMark val="out"/>
        <c:minorTickMark val="none"/>
        <c:tickLblPos val="nextTo"/>
        <c:crossAx val="145171584"/>
        <c:crosses val="autoZero"/>
        <c:auto val="1"/>
        <c:lblAlgn val="ctr"/>
        <c:lblOffset val="100"/>
        <c:noMultiLvlLbl val="0"/>
      </c:catAx>
      <c:valAx>
        <c:axId val="14517158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45165696"/>
        <c:crosses val="autoZero"/>
        <c:crossBetween val="between"/>
      </c:valAx>
    </c:plotArea>
    <c:legend>
      <c:legendPos val="b"/>
      <c:overlay val="0"/>
    </c:legend>
    <c:plotVisOnly val="1"/>
    <c:dispBlanksAs val="gap"/>
    <c:showDLblsOverMax val="0"/>
  </c:chart>
  <c:spPr>
    <a:ln>
      <a:solidFill>
        <a:srgbClr val="4C9F38"/>
      </a:solidFill>
      <a:prstDash val="soli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Self-reported unmet need for medical examination and care by sex, 2010-2023 (Percentage)</a:t>
            </a:r>
            <a:endParaRPr lang="en-US" sz="1200" b="0"/>
          </a:p>
          <a:p>
            <a:pPr>
              <a:defRPr sz="1400">
                <a:latin typeface="Calibri"/>
                <a:ea typeface="Calibri"/>
                <a:cs typeface="Calibri"/>
              </a:defRPr>
            </a:pPr>
            <a:r>
              <a:rPr lang="en-US" sz="1200" b="0"/>
              <a:t>SDG ind 03_60: freq=Annual, age=16 years or over, sex=Total</a:t>
            </a:r>
          </a:p>
          <a:p>
            <a:pPr>
              <a:defRPr sz="1400">
                <a:latin typeface="Calibri"/>
                <a:ea typeface="Calibri"/>
                <a:cs typeface="Calibri"/>
              </a:defRPr>
            </a:pPr>
            <a:r>
              <a:rPr lang="en-US" sz="1200" b="0"/>
              <a:t>reason=Too expensive or too far to travel or waiting list, quantile=Total</a:t>
            </a:r>
          </a:p>
        </c:rich>
      </c:tx>
      <c:layout/>
      <c:overlay val="0"/>
    </c:title>
    <c:autoTitleDeleted val="0"/>
    <c:plotArea>
      <c:layout/>
      <c:barChart>
        <c:barDir val="col"/>
        <c:grouping val="clustered"/>
        <c:varyColors val="0"/>
        <c:ser>
          <c:idx val="0"/>
          <c:order val="0"/>
          <c:tx>
            <c:strRef>
              <c:f>'03_60'!$A$23</c:f>
              <c:strCache>
                <c:ptCount val="1"/>
                <c:pt idx="0">
                  <c:v>European Union - 27 countries (from 2020)</c:v>
                </c:pt>
              </c:strCache>
            </c:strRef>
          </c:tx>
          <c:spPr>
            <a:solidFill>
              <a:srgbClr val="4C9F38"/>
            </a:solidFill>
          </c:spPr>
          <c:invertIfNegative val="0"/>
          <c:cat>
            <c:numRef>
              <c:f>'03_60'!$B$22:$O$22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'03_60'!$B$23:$O$23</c:f>
              <c:numCache>
                <c:formatCode>General</c:formatCode>
                <c:ptCount val="14"/>
                <c:pt idx="0">
                  <c:v>3.5</c:v>
                </c:pt>
                <c:pt idx="1">
                  <c:v>3.7</c:v>
                </c:pt>
                <c:pt idx="2">
                  <c:v>3.8</c:v>
                </c:pt>
                <c:pt idx="3">
                  <c:v>4</c:v>
                </c:pt>
                <c:pt idx="4">
                  <c:v>3.9</c:v>
                </c:pt>
                <c:pt idx="5">
                  <c:v>3.3</c:v>
                </c:pt>
                <c:pt idx="6">
                  <c:v>2.8</c:v>
                </c:pt>
                <c:pt idx="7">
                  <c:v>1.6</c:v>
                </c:pt>
                <c:pt idx="8">
                  <c:v>1.8</c:v>
                </c:pt>
                <c:pt idx="9">
                  <c:v>1.7</c:v>
                </c:pt>
                <c:pt idx="10">
                  <c:v>1.9</c:v>
                </c:pt>
                <c:pt idx="11">
                  <c:v>2</c:v>
                </c:pt>
                <c:pt idx="12">
                  <c:v>2.2000000000000002</c:v>
                </c:pt>
                <c:pt idx="13">
                  <c:v>2.4</c:v>
                </c:pt>
              </c:numCache>
            </c:numRef>
          </c:val>
        </c:ser>
        <c:ser>
          <c:idx val="1"/>
          <c:order val="1"/>
          <c:tx>
            <c:strRef>
              <c:f>'03_60'!$A$24</c:f>
              <c:strCache>
                <c:ptCount val="1"/>
                <c:pt idx="0">
                  <c:v>Denmark</c:v>
                </c:pt>
              </c:strCache>
            </c:strRef>
          </c:tx>
          <c:spPr>
            <a:solidFill>
              <a:srgbClr val="54B03E"/>
            </a:solidFill>
          </c:spPr>
          <c:invertIfNegative val="0"/>
          <c:cat>
            <c:numRef>
              <c:f>'03_60'!$B$22:$O$22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'03_60'!$B$24:$O$24</c:f>
              <c:numCache>
                <c:formatCode>General</c:formatCode>
                <c:ptCount val="14"/>
                <c:pt idx="0">
                  <c:v>1.1000000000000001</c:v>
                </c:pt>
                <c:pt idx="1">
                  <c:v>0.9</c:v>
                </c:pt>
                <c:pt idx="2">
                  <c:v>1.3</c:v>
                </c:pt>
                <c:pt idx="3">
                  <c:v>1.3</c:v>
                </c:pt>
                <c:pt idx="4">
                  <c:v>1.4</c:v>
                </c:pt>
                <c:pt idx="5">
                  <c:v>1.3</c:v>
                </c:pt>
                <c:pt idx="6">
                  <c:v>1.3</c:v>
                </c:pt>
                <c:pt idx="7">
                  <c:v>1</c:v>
                </c:pt>
                <c:pt idx="8">
                  <c:v>1.3</c:v>
                </c:pt>
                <c:pt idx="9">
                  <c:v>1.8</c:v>
                </c:pt>
                <c:pt idx="10">
                  <c:v>1.7</c:v>
                </c:pt>
                <c:pt idx="11">
                  <c:v>1.3</c:v>
                </c:pt>
                <c:pt idx="12">
                  <c:v>2.1</c:v>
                </c:pt>
                <c:pt idx="13">
                  <c:v>2.7</c:v>
                </c:pt>
              </c:numCache>
            </c:numRef>
          </c:val>
        </c:ser>
        <c:ser>
          <c:idx val="2"/>
          <c:order val="2"/>
          <c:tx>
            <c:strRef>
              <c:f>'03_60'!$A$25</c:f>
              <c:strCache>
                <c:ptCount val="1"/>
                <c:pt idx="0">
                  <c:v>Croatia</c:v>
                </c:pt>
              </c:strCache>
            </c:strRef>
          </c:tx>
          <c:spPr>
            <a:solidFill>
              <a:srgbClr val="67C252"/>
            </a:solidFill>
          </c:spPr>
          <c:invertIfNegative val="0"/>
          <c:cat>
            <c:numRef>
              <c:f>'03_60'!$B$22:$O$22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'03_60'!$B$25:$O$25</c:f>
              <c:numCache>
                <c:formatCode>General</c:formatCode>
                <c:ptCount val="14"/>
                <c:pt idx="0">
                  <c:v>6.3</c:v>
                </c:pt>
                <c:pt idx="1">
                  <c:v>5.0999999999999996</c:v>
                </c:pt>
                <c:pt idx="2">
                  <c:v>3.5</c:v>
                </c:pt>
                <c:pt idx="3">
                  <c:v>3.3</c:v>
                </c:pt>
                <c:pt idx="4">
                  <c:v>3.3</c:v>
                </c:pt>
                <c:pt idx="5">
                  <c:v>1.9</c:v>
                </c:pt>
                <c:pt idx="6">
                  <c:v>1.7</c:v>
                </c:pt>
                <c:pt idx="7">
                  <c:v>1.6</c:v>
                </c:pt>
                <c:pt idx="8">
                  <c:v>1.4</c:v>
                </c:pt>
                <c:pt idx="9">
                  <c:v>1.4</c:v>
                </c:pt>
                <c:pt idx="10">
                  <c:v>1.5</c:v>
                </c:pt>
                <c:pt idx="11">
                  <c:v>1.7</c:v>
                </c:pt>
                <c:pt idx="12">
                  <c:v>1.3</c:v>
                </c:pt>
                <c:pt idx="13">
                  <c:v>1</c:v>
                </c:pt>
              </c:numCache>
            </c:numRef>
          </c:val>
        </c:ser>
        <c:ser>
          <c:idx val="3"/>
          <c:order val="3"/>
          <c:tx>
            <c:strRef>
              <c:f>'03_60'!$A$26</c:f>
              <c:strCache>
                <c:ptCount val="1"/>
                <c:pt idx="0">
                  <c:v>Serbia</c:v>
                </c:pt>
              </c:strCache>
            </c:strRef>
          </c:tx>
          <c:spPr>
            <a:solidFill>
              <a:srgbClr val="83CD71"/>
            </a:solidFill>
          </c:spPr>
          <c:invertIfNegative val="0"/>
          <c:cat>
            <c:numRef>
              <c:f>'03_60'!$B$22:$O$22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'03_60'!$B$26:$O$26</c:f>
              <c:numCache>
                <c:formatCode>General</c:formatCode>
                <c:ptCount val="14"/>
                <c:pt idx="0">
                  <c:v>0</c:v>
                </c:pt>
                <c:pt idx="1">
                  <c:v>0</c:v>
                </c:pt>
                <c:pt idx="2">
                  <c:v>0</c:v>
                </c:pt>
                <c:pt idx="3">
                  <c:v>8.6999999999999993</c:v>
                </c:pt>
                <c:pt idx="4">
                  <c:v>7.4</c:v>
                </c:pt>
                <c:pt idx="5">
                  <c:v>6.3</c:v>
                </c:pt>
                <c:pt idx="6">
                  <c:v>4.5</c:v>
                </c:pt>
                <c:pt idx="7">
                  <c:v>4.8</c:v>
                </c:pt>
                <c:pt idx="8">
                  <c:v>5.8</c:v>
                </c:pt>
                <c:pt idx="9">
                  <c:v>4.9000000000000004</c:v>
                </c:pt>
                <c:pt idx="10">
                  <c:v>4</c:v>
                </c:pt>
                <c:pt idx="11">
                  <c:v>5.5</c:v>
                </c:pt>
                <c:pt idx="12">
                  <c:v>3.3</c:v>
                </c:pt>
                <c:pt idx="13">
                  <c:v>5</c:v>
                </c:pt>
              </c:numCache>
            </c:numRef>
          </c:val>
        </c:ser>
        <c:dLbls>
          <c:showLegendKey val="0"/>
          <c:showVal val="0"/>
          <c:showCatName val="0"/>
          <c:showSerName val="0"/>
          <c:showPercent val="0"/>
          <c:showBubbleSize val="0"/>
        </c:dLbls>
        <c:gapWidth val="150"/>
        <c:axId val="29725440"/>
        <c:axId val="29769088"/>
      </c:barChart>
      <c:catAx>
        <c:axId val="29725440"/>
        <c:scaling>
          <c:orientation val="minMax"/>
        </c:scaling>
        <c:delete val="0"/>
        <c:axPos val="b"/>
        <c:numFmt formatCode="General" sourceLinked="1"/>
        <c:majorTickMark val="out"/>
        <c:minorTickMark val="none"/>
        <c:tickLblPos val="nextTo"/>
        <c:crossAx val="29769088"/>
        <c:crosses val="autoZero"/>
        <c:auto val="1"/>
        <c:lblAlgn val="ctr"/>
        <c:lblOffset val="100"/>
        <c:noMultiLvlLbl val="0"/>
      </c:catAx>
      <c:valAx>
        <c:axId val="2976908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9725440"/>
        <c:crosses val="autoZero"/>
        <c:crossBetween val="between"/>
      </c:valAx>
    </c:plotArea>
    <c:legend>
      <c:legendPos val="b"/>
      <c:layout/>
      <c:overlay val="0"/>
    </c:legend>
    <c:plotVisOnly val="1"/>
    <c:dispBlanksAs val="gap"/>
    <c:showDLblsOverMax val="0"/>
  </c:chart>
  <c:spPr>
    <a:ln>
      <a:solidFill>
        <a:srgbClr val="4C9F38"/>
      </a:solidFill>
      <a:prstDash val="soli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Self-reported unmet need for medical examination and care by sex, 2010-2023 (Percentage)</a:t>
            </a:r>
            <a:endParaRPr lang="en-US" sz="1200" b="0"/>
          </a:p>
          <a:p>
            <a:pPr>
              <a:defRPr sz="1400">
                <a:latin typeface="Calibri"/>
                <a:ea typeface="Calibri"/>
                <a:cs typeface="Calibri"/>
              </a:defRPr>
            </a:pPr>
            <a:r>
              <a:rPr lang="en-US" sz="1200" b="0"/>
              <a:t>SDG ind 03_60: freq=Annual, age=16 years or over, sex=Males</a:t>
            </a:r>
          </a:p>
          <a:p>
            <a:pPr>
              <a:defRPr sz="1400">
                <a:latin typeface="Calibri"/>
                <a:ea typeface="Calibri"/>
                <a:cs typeface="Calibri"/>
              </a:defRPr>
            </a:pPr>
            <a:r>
              <a:rPr lang="en-US" sz="1200" b="0"/>
              <a:t>reason=Too expensive or too far to travel or waiting list, quantile=Total</a:t>
            </a:r>
          </a:p>
        </c:rich>
      </c:tx>
      <c:layout/>
      <c:overlay val="0"/>
    </c:title>
    <c:autoTitleDeleted val="0"/>
    <c:plotArea>
      <c:layout/>
      <c:barChart>
        <c:barDir val="col"/>
        <c:grouping val="clustered"/>
        <c:varyColors val="0"/>
        <c:ser>
          <c:idx val="0"/>
          <c:order val="0"/>
          <c:tx>
            <c:strRef>
              <c:f>'03_60'!$A$34</c:f>
              <c:strCache>
                <c:ptCount val="1"/>
                <c:pt idx="0">
                  <c:v>European Union - 27 countries (from 2020)</c:v>
                </c:pt>
              </c:strCache>
            </c:strRef>
          </c:tx>
          <c:spPr>
            <a:solidFill>
              <a:srgbClr val="4C9F38"/>
            </a:solidFill>
          </c:spPr>
          <c:invertIfNegative val="0"/>
          <c:cat>
            <c:numRef>
              <c:f>'03_60'!$B$33:$O$33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'03_60'!$B$34:$O$34</c:f>
              <c:numCache>
                <c:formatCode>General</c:formatCode>
                <c:ptCount val="14"/>
                <c:pt idx="0">
                  <c:v>2.8</c:v>
                </c:pt>
                <c:pt idx="1">
                  <c:v>3.2</c:v>
                </c:pt>
                <c:pt idx="2">
                  <c:v>3.1</c:v>
                </c:pt>
                <c:pt idx="3">
                  <c:v>3.3</c:v>
                </c:pt>
                <c:pt idx="4">
                  <c:v>3.3</c:v>
                </c:pt>
                <c:pt idx="5">
                  <c:v>2.9</c:v>
                </c:pt>
                <c:pt idx="6">
                  <c:v>2.2999999999999998</c:v>
                </c:pt>
                <c:pt idx="7">
                  <c:v>1.4</c:v>
                </c:pt>
                <c:pt idx="8">
                  <c:v>1.5</c:v>
                </c:pt>
                <c:pt idx="9">
                  <c:v>1.4</c:v>
                </c:pt>
                <c:pt idx="10">
                  <c:v>1.5</c:v>
                </c:pt>
                <c:pt idx="11">
                  <c:v>1.6</c:v>
                </c:pt>
                <c:pt idx="12">
                  <c:v>1.8</c:v>
                </c:pt>
                <c:pt idx="13">
                  <c:v>1.9</c:v>
                </c:pt>
              </c:numCache>
            </c:numRef>
          </c:val>
        </c:ser>
        <c:ser>
          <c:idx val="1"/>
          <c:order val="1"/>
          <c:tx>
            <c:strRef>
              <c:f>'03_60'!$A$35</c:f>
              <c:strCache>
                <c:ptCount val="1"/>
                <c:pt idx="0">
                  <c:v>Denmark</c:v>
                </c:pt>
              </c:strCache>
            </c:strRef>
          </c:tx>
          <c:spPr>
            <a:solidFill>
              <a:srgbClr val="54B03E"/>
            </a:solidFill>
          </c:spPr>
          <c:invertIfNegative val="0"/>
          <c:cat>
            <c:numRef>
              <c:f>'03_60'!$B$33:$O$33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'03_60'!$B$35:$O$35</c:f>
              <c:numCache>
                <c:formatCode>General</c:formatCode>
                <c:ptCount val="14"/>
                <c:pt idx="0">
                  <c:v>0.7</c:v>
                </c:pt>
                <c:pt idx="1">
                  <c:v>0.9</c:v>
                </c:pt>
                <c:pt idx="2">
                  <c:v>1</c:v>
                </c:pt>
                <c:pt idx="3">
                  <c:v>1.3</c:v>
                </c:pt>
                <c:pt idx="4">
                  <c:v>1.8</c:v>
                </c:pt>
                <c:pt idx="5">
                  <c:v>1.2</c:v>
                </c:pt>
                <c:pt idx="6">
                  <c:v>1.4</c:v>
                </c:pt>
                <c:pt idx="7">
                  <c:v>1.1000000000000001</c:v>
                </c:pt>
                <c:pt idx="8">
                  <c:v>1.2</c:v>
                </c:pt>
                <c:pt idx="9">
                  <c:v>1.8</c:v>
                </c:pt>
                <c:pt idx="10">
                  <c:v>1.8</c:v>
                </c:pt>
                <c:pt idx="11">
                  <c:v>1.1000000000000001</c:v>
                </c:pt>
                <c:pt idx="12">
                  <c:v>1.9</c:v>
                </c:pt>
                <c:pt idx="13">
                  <c:v>2.2999999999999998</c:v>
                </c:pt>
              </c:numCache>
            </c:numRef>
          </c:val>
        </c:ser>
        <c:ser>
          <c:idx val="2"/>
          <c:order val="2"/>
          <c:tx>
            <c:strRef>
              <c:f>'03_60'!$A$36</c:f>
              <c:strCache>
                <c:ptCount val="1"/>
                <c:pt idx="0">
                  <c:v>Croatia</c:v>
                </c:pt>
              </c:strCache>
            </c:strRef>
          </c:tx>
          <c:spPr>
            <a:solidFill>
              <a:srgbClr val="67C252"/>
            </a:solidFill>
          </c:spPr>
          <c:invertIfNegative val="0"/>
          <c:cat>
            <c:numRef>
              <c:f>'03_60'!$B$33:$O$33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'03_60'!$B$36:$O$36</c:f>
              <c:numCache>
                <c:formatCode>General</c:formatCode>
                <c:ptCount val="14"/>
                <c:pt idx="0">
                  <c:v>5.8</c:v>
                </c:pt>
                <c:pt idx="1">
                  <c:v>4.8</c:v>
                </c:pt>
                <c:pt idx="2">
                  <c:v>2.9</c:v>
                </c:pt>
                <c:pt idx="3">
                  <c:v>2.7</c:v>
                </c:pt>
                <c:pt idx="4">
                  <c:v>2.5</c:v>
                </c:pt>
                <c:pt idx="5">
                  <c:v>1.6</c:v>
                </c:pt>
                <c:pt idx="6">
                  <c:v>1.4</c:v>
                </c:pt>
                <c:pt idx="7">
                  <c:v>1.5</c:v>
                </c:pt>
                <c:pt idx="8">
                  <c:v>1.2</c:v>
                </c:pt>
                <c:pt idx="9">
                  <c:v>1.1000000000000001</c:v>
                </c:pt>
                <c:pt idx="10">
                  <c:v>1.2</c:v>
                </c:pt>
                <c:pt idx="11">
                  <c:v>1.3</c:v>
                </c:pt>
                <c:pt idx="12">
                  <c:v>1.1000000000000001</c:v>
                </c:pt>
                <c:pt idx="13">
                  <c:v>0.8</c:v>
                </c:pt>
              </c:numCache>
            </c:numRef>
          </c:val>
        </c:ser>
        <c:ser>
          <c:idx val="3"/>
          <c:order val="3"/>
          <c:tx>
            <c:strRef>
              <c:f>'03_60'!$A$37</c:f>
              <c:strCache>
                <c:ptCount val="1"/>
                <c:pt idx="0">
                  <c:v>Serbia</c:v>
                </c:pt>
              </c:strCache>
            </c:strRef>
          </c:tx>
          <c:spPr>
            <a:solidFill>
              <a:srgbClr val="83CD71"/>
            </a:solidFill>
          </c:spPr>
          <c:invertIfNegative val="0"/>
          <c:cat>
            <c:numRef>
              <c:f>'03_60'!$B$33:$O$33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'03_60'!$B$37:$O$37</c:f>
              <c:numCache>
                <c:formatCode>General</c:formatCode>
                <c:ptCount val="14"/>
                <c:pt idx="0">
                  <c:v>0</c:v>
                </c:pt>
                <c:pt idx="1">
                  <c:v>0</c:v>
                </c:pt>
                <c:pt idx="2">
                  <c:v>0</c:v>
                </c:pt>
                <c:pt idx="3">
                  <c:v>8.1999999999999993</c:v>
                </c:pt>
                <c:pt idx="4">
                  <c:v>7.1</c:v>
                </c:pt>
                <c:pt idx="5">
                  <c:v>5.6</c:v>
                </c:pt>
                <c:pt idx="6">
                  <c:v>3.9</c:v>
                </c:pt>
                <c:pt idx="7">
                  <c:v>4.3</c:v>
                </c:pt>
                <c:pt idx="8">
                  <c:v>5.5</c:v>
                </c:pt>
                <c:pt idx="9">
                  <c:v>4.5999999999999996</c:v>
                </c:pt>
                <c:pt idx="10">
                  <c:v>3.7</c:v>
                </c:pt>
                <c:pt idx="11">
                  <c:v>4.9000000000000004</c:v>
                </c:pt>
                <c:pt idx="12">
                  <c:v>2.7</c:v>
                </c:pt>
                <c:pt idx="13">
                  <c:v>4.5</c:v>
                </c:pt>
              </c:numCache>
            </c:numRef>
          </c:val>
        </c:ser>
        <c:dLbls>
          <c:showLegendKey val="0"/>
          <c:showVal val="0"/>
          <c:showCatName val="0"/>
          <c:showSerName val="0"/>
          <c:showPercent val="0"/>
          <c:showBubbleSize val="0"/>
        </c:dLbls>
        <c:gapWidth val="150"/>
        <c:axId val="143458688"/>
        <c:axId val="143499648"/>
      </c:barChart>
      <c:catAx>
        <c:axId val="143458688"/>
        <c:scaling>
          <c:orientation val="minMax"/>
        </c:scaling>
        <c:delete val="0"/>
        <c:axPos val="b"/>
        <c:numFmt formatCode="General" sourceLinked="1"/>
        <c:majorTickMark val="out"/>
        <c:minorTickMark val="none"/>
        <c:tickLblPos val="nextTo"/>
        <c:crossAx val="143499648"/>
        <c:crosses val="autoZero"/>
        <c:auto val="1"/>
        <c:lblAlgn val="ctr"/>
        <c:lblOffset val="100"/>
        <c:noMultiLvlLbl val="0"/>
      </c:catAx>
      <c:valAx>
        <c:axId val="14349964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43458688"/>
        <c:crosses val="autoZero"/>
        <c:crossBetween val="between"/>
      </c:valAx>
    </c:plotArea>
    <c:legend>
      <c:legendPos val="b"/>
      <c:layout/>
      <c:overlay val="0"/>
    </c:legend>
    <c:plotVisOnly val="1"/>
    <c:dispBlanksAs val="gap"/>
    <c:showDLblsOverMax val="0"/>
  </c:chart>
  <c:spPr>
    <a:ln>
      <a:solidFill>
        <a:srgbClr val="4C9F38"/>
      </a:solidFill>
      <a:prstDash val="soli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Self-reported unmet need for medical examination and care by sex, 2010-2023 (Percentage)</a:t>
            </a:r>
            <a:endParaRPr sz="1200" b="0"/>
          </a:p>
          <a:p>
            <a:pPr>
              <a:defRPr sz="1400">
                <a:latin typeface="Calibri"/>
                <a:ea typeface="Calibri"/>
                <a:cs typeface="Calibri"/>
              </a:defRPr>
            </a:pPr>
            <a:r>
              <a:rPr sz="1200" b="0"/>
              <a:t>SDG ind 03_60: freq=Annual, age=16 years or over, sex=Females</a:t>
            </a:r>
          </a:p>
          <a:p>
            <a:pPr>
              <a:defRPr sz="1400">
                <a:latin typeface="Calibri"/>
                <a:ea typeface="Calibri"/>
                <a:cs typeface="Calibri"/>
              </a:defRPr>
            </a:pPr>
            <a:r>
              <a:rPr sz="1200" b="0"/>
              <a:t>reason=Too expensive or too far to travel or waiting list, quantile=Total</a:t>
            </a:r>
          </a:p>
        </c:rich>
      </c:tx>
      <c:overlay val="0"/>
    </c:title>
    <c:autoTitleDeleted val="0"/>
    <c:plotArea>
      <c:layout/>
      <c:barChart>
        <c:barDir val="col"/>
        <c:grouping val="clustered"/>
        <c:varyColors val="0"/>
        <c:ser>
          <c:idx val="0"/>
          <c:order val="0"/>
          <c:tx>
            <c:strRef>
              <c:f>'03_60'!$A$45</c:f>
              <c:strCache>
                <c:ptCount val="1"/>
                <c:pt idx="0">
                  <c:v>European Union - 27 countries (from 2020)</c:v>
                </c:pt>
              </c:strCache>
            </c:strRef>
          </c:tx>
          <c:spPr>
            <a:solidFill>
              <a:srgbClr val="4C9F38"/>
            </a:solidFill>
          </c:spPr>
          <c:invertIfNegative val="0"/>
          <c:cat>
            <c:numRef>
              <c:f>'03_60'!$B$44:$O$44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'03_60'!$B$45:$O$45</c:f>
              <c:numCache>
                <c:formatCode>General</c:formatCode>
                <c:ptCount val="14"/>
                <c:pt idx="0">
                  <c:v>4</c:v>
                </c:pt>
                <c:pt idx="1">
                  <c:v>4.3</c:v>
                </c:pt>
                <c:pt idx="2">
                  <c:v>4.4000000000000004</c:v>
                </c:pt>
                <c:pt idx="3">
                  <c:v>4.5999999999999996</c:v>
                </c:pt>
                <c:pt idx="4">
                  <c:v>4.4000000000000004</c:v>
                </c:pt>
                <c:pt idx="5">
                  <c:v>3.8</c:v>
                </c:pt>
                <c:pt idx="6">
                  <c:v>3.2</c:v>
                </c:pt>
                <c:pt idx="7">
                  <c:v>1.9</c:v>
                </c:pt>
                <c:pt idx="8">
                  <c:v>2.1</c:v>
                </c:pt>
                <c:pt idx="9">
                  <c:v>2</c:v>
                </c:pt>
                <c:pt idx="10">
                  <c:v>2.2000000000000002</c:v>
                </c:pt>
                <c:pt idx="11">
                  <c:v>2.2999999999999998</c:v>
                </c:pt>
                <c:pt idx="12">
                  <c:v>2.6</c:v>
                </c:pt>
                <c:pt idx="13">
                  <c:v>2.8</c:v>
                </c:pt>
              </c:numCache>
            </c:numRef>
          </c:val>
        </c:ser>
        <c:ser>
          <c:idx val="1"/>
          <c:order val="1"/>
          <c:tx>
            <c:strRef>
              <c:f>'03_60'!$A$46</c:f>
              <c:strCache>
                <c:ptCount val="1"/>
                <c:pt idx="0">
                  <c:v>Denmark</c:v>
                </c:pt>
              </c:strCache>
            </c:strRef>
          </c:tx>
          <c:spPr>
            <a:solidFill>
              <a:srgbClr val="54B03E"/>
            </a:solidFill>
          </c:spPr>
          <c:invertIfNegative val="0"/>
          <c:cat>
            <c:numRef>
              <c:f>'03_60'!$B$44:$O$44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'03_60'!$B$46:$O$46</c:f>
              <c:numCache>
                <c:formatCode>General</c:formatCode>
                <c:ptCount val="14"/>
                <c:pt idx="0">
                  <c:v>1.5</c:v>
                </c:pt>
                <c:pt idx="1">
                  <c:v>0.8</c:v>
                </c:pt>
                <c:pt idx="2">
                  <c:v>1.5</c:v>
                </c:pt>
                <c:pt idx="3">
                  <c:v>1.4</c:v>
                </c:pt>
                <c:pt idx="4">
                  <c:v>1</c:v>
                </c:pt>
                <c:pt idx="5">
                  <c:v>1.4</c:v>
                </c:pt>
                <c:pt idx="6">
                  <c:v>1.2</c:v>
                </c:pt>
                <c:pt idx="7">
                  <c:v>0.9</c:v>
                </c:pt>
                <c:pt idx="8">
                  <c:v>1.3</c:v>
                </c:pt>
                <c:pt idx="9">
                  <c:v>1.9</c:v>
                </c:pt>
                <c:pt idx="10">
                  <c:v>1.6</c:v>
                </c:pt>
                <c:pt idx="11">
                  <c:v>1.4</c:v>
                </c:pt>
                <c:pt idx="12">
                  <c:v>2.2000000000000002</c:v>
                </c:pt>
                <c:pt idx="13">
                  <c:v>3.1</c:v>
                </c:pt>
              </c:numCache>
            </c:numRef>
          </c:val>
        </c:ser>
        <c:ser>
          <c:idx val="2"/>
          <c:order val="2"/>
          <c:tx>
            <c:strRef>
              <c:f>'03_60'!$A$47</c:f>
              <c:strCache>
                <c:ptCount val="1"/>
                <c:pt idx="0">
                  <c:v>Croatia</c:v>
                </c:pt>
              </c:strCache>
            </c:strRef>
          </c:tx>
          <c:spPr>
            <a:solidFill>
              <a:srgbClr val="67C252"/>
            </a:solidFill>
          </c:spPr>
          <c:invertIfNegative val="0"/>
          <c:cat>
            <c:numRef>
              <c:f>'03_60'!$B$44:$O$44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'03_60'!$B$47:$O$47</c:f>
              <c:numCache>
                <c:formatCode>General</c:formatCode>
                <c:ptCount val="14"/>
                <c:pt idx="0">
                  <c:v>6.6</c:v>
                </c:pt>
                <c:pt idx="1">
                  <c:v>5.2</c:v>
                </c:pt>
                <c:pt idx="2">
                  <c:v>4</c:v>
                </c:pt>
                <c:pt idx="3">
                  <c:v>3.8</c:v>
                </c:pt>
                <c:pt idx="4">
                  <c:v>4</c:v>
                </c:pt>
                <c:pt idx="5">
                  <c:v>2.2000000000000002</c:v>
                </c:pt>
                <c:pt idx="6">
                  <c:v>1.9</c:v>
                </c:pt>
                <c:pt idx="7">
                  <c:v>1.7</c:v>
                </c:pt>
                <c:pt idx="8">
                  <c:v>1.7</c:v>
                </c:pt>
                <c:pt idx="9">
                  <c:v>1.7</c:v>
                </c:pt>
                <c:pt idx="10">
                  <c:v>1.7</c:v>
                </c:pt>
                <c:pt idx="11">
                  <c:v>2</c:v>
                </c:pt>
                <c:pt idx="12">
                  <c:v>1.5</c:v>
                </c:pt>
                <c:pt idx="13">
                  <c:v>1.3</c:v>
                </c:pt>
              </c:numCache>
            </c:numRef>
          </c:val>
        </c:ser>
        <c:ser>
          <c:idx val="3"/>
          <c:order val="3"/>
          <c:tx>
            <c:strRef>
              <c:f>'03_60'!$A$48</c:f>
              <c:strCache>
                <c:ptCount val="1"/>
                <c:pt idx="0">
                  <c:v>Serbia</c:v>
                </c:pt>
              </c:strCache>
            </c:strRef>
          </c:tx>
          <c:spPr>
            <a:solidFill>
              <a:srgbClr val="83CD71"/>
            </a:solidFill>
          </c:spPr>
          <c:invertIfNegative val="0"/>
          <c:cat>
            <c:numRef>
              <c:f>'03_60'!$B$44:$O$44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'03_60'!$B$48:$O$48</c:f>
              <c:numCache>
                <c:formatCode>General</c:formatCode>
                <c:ptCount val="14"/>
                <c:pt idx="0">
                  <c:v>0</c:v>
                </c:pt>
                <c:pt idx="1">
                  <c:v>0</c:v>
                </c:pt>
                <c:pt idx="2">
                  <c:v>0</c:v>
                </c:pt>
                <c:pt idx="3">
                  <c:v>9.1999999999999993</c:v>
                </c:pt>
                <c:pt idx="4">
                  <c:v>7.6</c:v>
                </c:pt>
                <c:pt idx="5">
                  <c:v>7</c:v>
                </c:pt>
                <c:pt idx="6">
                  <c:v>5</c:v>
                </c:pt>
                <c:pt idx="7">
                  <c:v>5.3</c:v>
                </c:pt>
                <c:pt idx="8">
                  <c:v>6.1</c:v>
                </c:pt>
                <c:pt idx="9">
                  <c:v>5.2</c:v>
                </c:pt>
                <c:pt idx="10">
                  <c:v>4.3</c:v>
                </c:pt>
                <c:pt idx="11">
                  <c:v>6.1</c:v>
                </c:pt>
                <c:pt idx="12">
                  <c:v>3.9</c:v>
                </c:pt>
                <c:pt idx="13">
                  <c:v>5.6</c:v>
                </c:pt>
              </c:numCache>
            </c:numRef>
          </c:val>
        </c:ser>
        <c:dLbls>
          <c:showLegendKey val="0"/>
          <c:showVal val="0"/>
          <c:showCatName val="0"/>
          <c:showSerName val="0"/>
          <c:showPercent val="0"/>
          <c:showBubbleSize val="0"/>
        </c:dLbls>
        <c:gapWidth val="150"/>
        <c:axId val="146175872"/>
        <c:axId val="146177408"/>
      </c:barChart>
      <c:catAx>
        <c:axId val="146175872"/>
        <c:scaling>
          <c:orientation val="minMax"/>
        </c:scaling>
        <c:delete val="0"/>
        <c:axPos val="b"/>
        <c:numFmt formatCode="General" sourceLinked="1"/>
        <c:majorTickMark val="out"/>
        <c:minorTickMark val="none"/>
        <c:tickLblPos val="nextTo"/>
        <c:crossAx val="146177408"/>
        <c:crosses val="autoZero"/>
        <c:auto val="1"/>
        <c:lblAlgn val="ctr"/>
        <c:lblOffset val="100"/>
        <c:noMultiLvlLbl val="0"/>
      </c:catAx>
      <c:valAx>
        <c:axId val="14617740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46175872"/>
        <c:crosses val="autoZero"/>
        <c:crossBetween val="between"/>
      </c:valAx>
    </c:plotArea>
    <c:legend>
      <c:legendPos val="b"/>
      <c:overlay val="0"/>
    </c:legend>
    <c:plotVisOnly val="1"/>
    <c:dispBlanksAs val="gap"/>
    <c:showDLblsOverMax val="0"/>
  </c:chart>
  <c:spPr>
    <a:ln>
      <a:solidFill>
        <a:srgbClr val="4C9F38"/>
      </a:solidFill>
      <a:prstDash val="soli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Consumption of antibiotics in the community and hospital sectors - defined daily doses (DDD) per day, 2013-2023 (Per thousand inhabitants)</a:t>
            </a:r>
            <a:endParaRPr lang="en-US" sz="1200" b="0"/>
          </a:p>
          <a:p>
            <a:pPr>
              <a:defRPr sz="1400">
                <a:latin typeface="Calibri"/>
                <a:ea typeface="Calibri"/>
                <a:cs typeface="Calibri"/>
              </a:defRPr>
            </a:pPr>
            <a:r>
              <a:rPr lang="en-US" sz="1200" b="0"/>
              <a:t>SDG ind 03_70: freq=Annual</a:t>
            </a:r>
          </a:p>
        </c:rich>
      </c:tx>
      <c:layout/>
      <c:overlay val="0"/>
    </c:title>
    <c:autoTitleDeleted val="0"/>
    <c:plotArea>
      <c:layout/>
      <c:barChart>
        <c:barDir val="col"/>
        <c:grouping val="clustered"/>
        <c:varyColors val="0"/>
        <c:ser>
          <c:idx val="0"/>
          <c:order val="0"/>
          <c:tx>
            <c:strRef>
              <c:f>'03_70'!$A$23</c:f>
              <c:strCache>
                <c:ptCount val="1"/>
                <c:pt idx="0">
                  <c:v>European Union - 27 countries (from 2020)</c:v>
                </c:pt>
              </c:strCache>
            </c:strRef>
          </c:tx>
          <c:spPr>
            <a:solidFill>
              <a:srgbClr val="4C9F38"/>
            </a:solidFill>
          </c:spPr>
          <c:invertIfNegative val="0"/>
          <c:cat>
            <c:numRef>
              <c:f>'03_70'!$B$22:$L$22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'03_70'!$B$23:$L$23</c:f>
              <c:numCache>
                <c:formatCode>General</c:formatCode>
                <c:ptCount val="11"/>
                <c:pt idx="0">
                  <c:v>21.6</c:v>
                </c:pt>
                <c:pt idx="1">
                  <c:v>21.1</c:v>
                </c:pt>
                <c:pt idx="2">
                  <c:v>21.7</c:v>
                </c:pt>
                <c:pt idx="3">
                  <c:v>20.9</c:v>
                </c:pt>
                <c:pt idx="4">
                  <c:v>20.399999999999999</c:v>
                </c:pt>
                <c:pt idx="5">
                  <c:v>20.2</c:v>
                </c:pt>
                <c:pt idx="6">
                  <c:v>19.899999999999999</c:v>
                </c:pt>
                <c:pt idx="7">
                  <c:v>16.399999999999999</c:v>
                </c:pt>
                <c:pt idx="8">
                  <c:v>16.399999999999999</c:v>
                </c:pt>
                <c:pt idx="9">
                  <c:v>19.399999999999999</c:v>
                </c:pt>
                <c:pt idx="10">
                  <c:v>20</c:v>
                </c:pt>
              </c:numCache>
            </c:numRef>
          </c:val>
        </c:ser>
        <c:ser>
          <c:idx val="1"/>
          <c:order val="1"/>
          <c:tx>
            <c:strRef>
              <c:f>'03_70'!$A$24</c:f>
              <c:strCache>
                <c:ptCount val="1"/>
                <c:pt idx="0">
                  <c:v>Denmark</c:v>
                </c:pt>
              </c:strCache>
            </c:strRef>
          </c:tx>
          <c:spPr>
            <a:solidFill>
              <a:srgbClr val="54B03E"/>
            </a:solidFill>
          </c:spPr>
          <c:invertIfNegative val="0"/>
          <c:cat>
            <c:numRef>
              <c:f>'03_70'!$B$22:$L$22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'03_70'!$B$24:$L$24</c:f>
              <c:numCache>
                <c:formatCode>General</c:formatCode>
                <c:ptCount val="11"/>
                <c:pt idx="0">
                  <c:v>17.5</c:v>
                </c:pt>
                <c:pt idx="1">
                  <c:v>17.2</c:v>
                </c:pt>
                <c:pt idx="2">
                  <c:v>17.5</c:v>
                </c:pt>
                <c:pt idx="3">
                  <c:v>17</c:v>
                </c:pt>
                <c:pt idx="4">
                  <c:v>16.2</c:v>
                </c:pt>
                <c:pt idx="5">
                  <c:v>15.6</c:v>
                </c:pt>
                <c:pt idx="6">
                  <c:v>15.3</c:v>
                </c:pt>
                <c:pt idx="7">
                  <c:v>14.3</c:v>
                </c:pt>
                <c:pt idx="8">
                  <c:v>14.4</c:v>
                </c:pt>
                <c:pt idx="9">
                  <c:v>15.2</c:v>
                </c:pt>
                <c:pt idx="10">
                  <c:v>16.2</c:v>
                </c:pt>
              </c:numCache>
            </c:numRef>
          </c:val>
        </c:ser>
        <c:ser>
          <c:idx val="2"/>
          <c:order val="2"/>
          <c:tx>
            <c:strRef>
              <c:f>'03_70'!$A$25</c:f>
              <c:strCache>
                <c:ptCount val="1"/>
                <c:pt idx="0">
                  <c:v>Croatia</c:v>
                </c:pt>
              </c:strCache>
            </c:strRef>
          </c:tx>
          <c:spPr>
            <a:solidFill>
              <a:srgbClr val="67C252"/>
            </a:solidFill>
          </c:spPr>
          <c:invertIfNegative val="0"/>
          <c:cat>
            <c:numRef>
              <c:f>'03_70'!$B$22:$L$22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'03_70'!$B$25:$L$25</c:f>
              <c:numCache>
                <c:formatCode>General</c:formatCode>
                <c:ptCount val="11"/>
                <c:pt idx="0">
                  <c:v>19.2</c:v>
                </c:pt>
                <c:pt idx="1">
                  <c:v>19.399999999999999</c:v>
                </c:pt>
                <c:pt idx="2">
                  <c:v>19.7</c:v>
                </c:pt>
                <c:pt idx="3">
                  <c:v>18.7</c:v>
                </c:pt>
                <c:pt idx="4">
                  <c:v>18.600000000000001</c:v>
                </c:pt>
                <c:pt idx="5">
                  <c:v>18.8</c:v>
                </c:pt>
                <c:pt idx="6">
                  <c:v>18.8</c:v>
                </c:pt>
                <c:pt idx="7">
                  <c:v>15.7</c:v>
                </c:pt>
                <c:pt idx="8">
                  <c:v>18.2</c:v>
                </c:pt>
                <c:pt idx="9">
                  <c:v>20.2</c:v>
                </c:pt>
                <c:pt idx="10">
                  <c:v>21.2</c:v>
                </c:pt>
              </c:numCache>
            </c:numRef>
          </c:val>
        </c:ser>
        <c:dLbls>
          <c:showLegendKey val="0"/>
          <c:showVal val="0"/>
          <c:showCatName val="0"/>
          <c:showSerName val="0"/>
          <c:showPercent val="0"/>
          <c:showBubbleSize val="0"/>
        </c:dLbls>
        <c:gapWidth val="150"/>
        <c:axId val="146372096"/>
        <c:axId val="146373632"/>
      </c:barChart>
      <c:catAx>
        <c:axId val="146372096"/>
        <c:scaling>
          <c:orientation val="minMax"/>
        </c:scaling>
        <c:delete val="0"/>
        <c:axPos val="b"/>
        <c:numFmt formatCode="General" sourceLinked="1"/>
        <c:majorTickMark val="out"/>
        <c:minorTickMark val="none"/>
        <c:tickLblPos val="nextTo"/>
        <c:crossAx val="146373632"/>
        <c:crosses val="autoZero"/>
        <c:auto val="1"/>
        <c:lblAlgn val="ctr"/>
        <c:lblOffset val="100"/>
        <c:noMultiLvlLbl val="0"/>
      </c:catAx>
      <c:valAx>
        <c:axId val="14637363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46372096"/>
        <c:crosses val="autoZero"/>
        <c:crossBetween val="between"/>
      </c:valAx>
    </c:plotArea>
    <c:legend>
      <c:legendPos val="b"/>
      <c:layout/>
      <c:overlay val="0"/>
    </c:legend>
    <c:plotVisOnly val="1"/>
    <c:dispBlanksAs val="gap"/>
    <c:showDLblsOverMax val="0"/>
  </c:chart>
  <c:spPr>
    <a:ln>
      <a:solidFill>
        <a:srgbClr val="4C9F38"/>
      </a:solidFill>
      <a:prstDash val="soli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Early leavers from education and training by sex, 2010-2023 (Percentage)</a:t>
            </a:r>
            <a:endParaRPr lang="en-US" sz="1200" b="0"/>
          </a:p>
          <a:p>
            <a:pPr>
              <a:defRPr sz="1400">
                <a:latin typeface="Calibri"/>
                <a:ea typeface="Calibri"/>
                <a:cs typeface="Calibri"/>
              </a:defRPr>
            </a:pPr>
            <a:r>
              <a:rPr lang="en-US" sz="1200" b="0"/>
              <a:t>SDG ind 04_10: freq=Annual, wstatus=Population, age=From 18 to 24 years, sex=Total</a:t>
            </a:r>
          </a:p>
        </c:rich>
      </c:tx>
      <c:layout/>
      <c:overlay val="0"/>
    </c:title>
    <c:autoTitleDeleted val="0"/>
    <c:plotArea>
      <c:layout/>
      <c:barChart>
        <c:barDir val="col"/>
        <c:grouping val="clustered"/>
        <c:varyColors val="0"/>
        <c:ser>
          <c:idx val="0"/>
          <c:order val="0"/>
          <c:tx>
            <c:strRef>
              <c:f>'04_10'!$A$23</c:f>
              <c:strCache>
                <c:ptCount val="1"/>
                <c:pt idx="0">
                  <c:v>European Union - 27 countries (from 2020)</c:v>
                </c:pt>
              </c:strCache>
            </c:strRef>
          </c:tx>
          <c:spPr>
            <a:solidFill>
              <a:srgbClr val="C5192D"/>
            </a:solidFill>
          </c:spPr>
          <c:invertIfNegative val="0"/>
          <c:cat>
            <c:numRef>
              <c:f>'04_10'!$B$22:$O$22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'04_10'!$B$23:$O$23</c:f>
              <c:numCache>
                <c:formatCode>General</c:formatCode>
                <c:ptCount val="14"/>
                <c:pt idx="0">
                  <c:v>13.8</c:v>
                </c:pt>
                <c:pt idx="1">
                  <c:v>13.2</c:v>
                </c:pt>
                <c:pt idx="2">
                  <c:v>12.6</c:v>
                </c:pt>
                <c:pt idx="3">
                  <c:v>11.8</c:v>
                </c:pt>
                <c:pt idx="4">
                  <c:v>11.1</c:v>
                </c:pt>
                <c:pt idx="5">
                  <c:v>11</c:v>
                </c:pt>
                <c:pt idx="6">
                  <c:v>10.6</c:v>
                </c:pt>
                <c:pt idx="7">
                  <c:v>10.5</c:v>
                </c:pt>
                <c:pt idx="8">
                  <c:v>10.5</c:v>
                </c:pt>
                <c:pt idx="9">
                  <c:v>10.1</c:v>
                </c:pt>
                <c:pt idx="10">
                  <c:v>10</c:v>
                </c:pt>
                <c:pt idx="11">
                  <c:v>9.8000000000000007</c:v>
                </c:pt>
                <c:pt idx="12">
                  <c:v>9.6999999999999993</c:v>
                </c:pt>
                <c:pt idx="13">
                  <c:v>9.5</c:v>
                </c:pt>
              </c:numCache>
            </c:numRef>
          </c:val>
        </c:ser>
        <c:ser>
          <c:idx val="1"/>
          <c:order val="1"/>
          <c:tx>
            <c:strRef>
              <c:f>'04_10'!$A$24</c:f>
              <c:strCache>
                <c:ptCount val="1"/>
                <c:pt idx="0">
                  <c:v>Denmark</c:v>
                </c:pt>
              </c:strCache>
            </c:strRef>
          </c:tx>
          <c:spPr>
            <a:solidFill>
              <a:srgbClr val="E42C42"/>
            </a:solidFill>
          </c:spPr>
          <c:invertIfNegative val="0"/>
          <c:cat>
            <c:numRef>
              <c:f>'04_10'!$B$22:$O$22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'04_10'!$B$24:$O$24</c:f>
              <c:numCache>
                <c:formatCode>General</c:formatCode>
                <c:ptCount val="14"/>
                <c:pt idx="0">
                  <c:v>11.5</c:v>
                </c:pt>
                <c:pt idx="1">
                  <c:v>10.3</c:v>
                </c:pt>
                <c:pt idx="2">
                  <c:v>9.6</c:v>
                </c:pt>
                <c:pt idx="3">
                  <c:v>8.1999999999999993</c:v>
                </c:pt>
                <c:pt idx="4">
                  <c:v>8.1</c:v>
                </c:pt>
                <c:pt idx="5">
                  <c:v>8.1</c:v>
                </c:pt>
                <c:pt idx="6">
                  <c:v>7.5</c:v>
                </c:pt>
                <c:pt idx="7">
                  <c:v>8.8000000000000007</c:v>
                </c:pt>
                <c:pt idx="8">
                  <c:v>10.4</c:v>
                </c:pt>
                <c:pt idx="9">
                  <c:v>9.9</c:v>
                </c:pt>
                <c:pt idx="10">
                  <c:v>9.3000000000000007</c:v>
                </c:pt>
                <c:pt idx="11">
                  <c:v>9.8000000000000007</c:v>
                </c:pt>
                <c:pt idx="12">
                  <c:v>10</c:v>
                </c:pt>
                <c:pt idx="13">
                  <c:v>10.4</c:v>
                </c:pt>
              </c:numCache>
            </c:numRef>
          </c:val>
        </c:ser>
        <c:ser>
          <c:idx val="2"/>
          <c:order val="2"/>
          <c:tx>
            <c:strRef>
              <c:f>'04_10'!$A$25</c:f>
              <c:strCache>
                <c:ptCount val="1"/>
                <c:pt idx="0">
                  <c:v>Croatia</c:v>
                </c:pt>
              </c:strCache>
            </c:strRef>
          </c:tx>
          <c:spPr>
            <a:solidFill>
              <a:srgbClr val="E84659"/>
            </a:solidFill>
          </c:spPr>
          <c:invertIfNegative val="0"/>
          <c:cat>
            <c:numRef>
              <c:f>'04_10'!$B$22:$O$22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'04_10'!$B$25:$O$25</c:f>
              <c:numCache>
                <c:formatCode>General</c:formatCode>
                <c:ptCount val="14"/>
                <c:pt idx="0">
                  <c:v>5.2</c:v>
                </c:pt>
                <c:pt idx="1">
                  <c:v>5</c:v>
                </c:pt>
                <c:pt idx="2">
                  <c:v>5</c:v>
                </c:pt>
                <c:pt idx="3">
                  <c:v>4.3</c:v>
                </c:pt>
                <c:pt idx="4">
                  <c:v>2.8</c:v>
                </c:pt>
                <c:pt idx="5">
                  <c:v>2.7</c:v>
                </c:pt>
                <c:pt idx="6">
                  <c:v>2.8</c:v>
                </c:pt>
                <c:pt idx="7">
                  <c:v>2.9</c:v>
                </c:pt>
                <c:pt idx="8">
                  <c:v>3.1</c:v>
                </c:pt>
                <c:pt idx="9">
                  <c:v>3</c:v>
                </c:pt>
                <c:pt idx="10">
                  <c:v>2.2000000000000002</c:v>
                </c:pt>
                <c:pt idx="11">
                  <c:v>2.4</c:v>
                </c:pt>
                <c:pt idx="12">
                  <c:v>2.1</c:v>
                </c:pt>
                <c:pt idx="13">
                  <c:v>2</c:v>
                </c:pt>
              </c:numCache>
            </c:numRef>
          </c:val>
        </c:ser>
        <c:ser>
          <c:idx val="3"/>
          <c:order val="3"/>
          <c:tx>
            <c:strRef>
              <c:f>'04_10'!$A$26</c:f>
              <c:strCache>
                <c:ptCount val="1"/>
                <c:pt idx="0">
                  <c:v>Serbia</c:v>
                </c:pt>
              </c:strCache>
            </c:strRef>
          </c:tx>
          <c:spPr>
            <a:solidFill>
              <a:srgbClr val="ED6F7E"/>
            </a:solidFill>
          </c:spPr>
          <c:invertIfNegative val="0"/>
          <c:cat>
            <c:numRef>
              <c:f>'04_10'!$B$22:$O$22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'04_10'!$B$26:$O$26</c:f>
              <c:numCache>
                <c:formatCode>General</c:formatCode>
                <c:ptCount val="14"/>
                <c:pt idx="0">
                  <c:v>8.3000000000000007</c:v>
                </c:pt>
                <c:pt idx="1">
                  <c:v>8.5</c:v>
                </c:pt>
                <c:pt idx="2">
                  <c:v>8.1</c:v>
                </c:pt>
                <c:pt idx="3">
                  <c:v>8.9</c:v>
                </c:pt>
                <c:pt idx="4">
                  <c:v>8.4</c:v>
                </c:pt>
                <c:pt idx="5">
                  <c:v>7.5</c:v>
                </c:pt>
                <c:pt idx="6">
                  <c:v>7</c:v>
                </c:pt>
                <c:pt idx="7">
                  <c:v>6.2</c:v>
                </c:pt>
                <c:pt idx="8">
                  <c:v>6.8</c:v>
                </c:pt>
                <c:pt idx="9">
                  <c:v>6.6</c:v>
                </c:pt>
                <c:pt idx="10">
                  <c:v>5.6</c:v>
                </c:pt>
                <c:pt idx="11">
                  <c:v>7.7</c:v>
                </c:pt>
                <c:pt idx="12">
                  <c:v>5.7</c:v>
                </c:pt>
                <c:pt idx="13">
                  <c:v>5.8</c:v>
                </c:pt>
              </c:numCache>
            </c:numRef>
          </c:val>
        </c:ser>
        <c:dLbls>
          <c:showLegendKey val="0"/>
          <c:showVal val="0"/>
          <c:showCatName val="0"/>
          <c:showSerName val="0"/>
          <c:showPercent val="0"/>
          <c:showBubbleSize val="0"/>
        </c:dLbls>
        <c:gapWidth val="150"/>
        <c:axId val="147076608"/>
        <c:axId val="147078144"/>
      </c:barChart>
      <c:catAx>
        <c:axId val="147076608"/>
        <c:scaling>
          <c:orientation val="minMax"/>
        </c:scaling>
        <c:delete val="0"/>
        <c:axPos val="b"/>
        <c:numFmt formatCode="General" sourceLinked="1"/>
        <c:majorTickMark val="out"/>
        <c:minorTickMark val="none"/>
        <c:tickLblPos val="nextTo"/>
        <c:crossAx val="147078144"/>
        <c:crosses val="autoZero"/>
        <c:auto val="1"/>
        <c:lblAlgn val="ctr"/>
        <c:lblOffset val="100"/>
        <c:noMultiLvlLbl val="0"/>
      </c:catAx>
      <c:valAx>
        <c:axId val="14707814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47076608"/>
        <c:crosses val="autoZero"/>
        <c:crossBetween val="between"/>
      </c:valAx>
    </c:plotArea>
    <c:legend>
      <c:legendPos val="b"/>
      <c:layout/>
      <c:overlay val="0"/>
    </c:legend>
    <c:plotVisOnly val="1"/>
    <c:dispBlanksAs val="gap"/>
    <c:showDLblsOverMax val="0"/>
  </c:chart>
  <c:spPr>
    <a:ln>
      <a:solidFill>
        <a:srgbClr val="C5192D"/>
      </a:solidFill>
      <a:prstDash val="soli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Early leavers from education and training by sex, 2010-2023 (Percentage)</a:t>
            </a:r>
            <a:endParaRPr lang="en-US" sz="1200" b="0"/>
          </a:p>
          <a:p>
            <a:pPr>
              <a:defRPr sz="1400">
                <a:latin typeface="Calibri"/>
                <a:ea typeface="Calibri"/>
                <a:cs typeface="Calibri"/>
              </a:defRPr>
            </a:pPr>
            <a:r>
              <a:rPr lang="en-US" sz="1200" b="0"/>
              <a:t>SDG ind 04_10: freq=Annual, wstatus=Population, age=From 18 to 24 years, sex=Males</a:t>
            </a:r>
          </a:p>
        </c:rich>
      </c:tx>
      <c:layout/>
      <c:overlay val="0"/>
    </c:title>
    <c:autoTitleDeleted val="0"/>
    <c:plotArea>
      <c:layout/>
      <c:barChart>
        <c:barDir val="col"/>
        <c:grouping val="clustered"/>
        <c:varyColors val="0"/>
        <c:ser>
          <c:idx val="0"/>
          <c:order val="0"/>
          <c:tx>
            <c:strRef>
              <c:f>'04_10'!$A$34</c:f>
              <c:strCache>
                <c:ptCount val="1"/>
                <c:pt idx="0">
                  <c:v>European Union - 27 countries (from 2020)</c:v>
                </c:pt>
              </c:strCache>
            </c:strRef>
          </c:tx>
          <c:spPr>
            <a:solidFill>
              <a:srgbClr val="C5192D"/>
            </a:solidFill>
          </c:spPr>
          <c:invertIfNegative val="0"/>
          <c:cat>
            <c:numRef>
              <c:f>'04_10'!$B$33:$O$33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'04_10'!$B$34:$O$34</c:f>
              <c:numCache>
                <c:formatCode>General</c:formatCode>
                <c:ptCount val="14"/>
                <c:pt idx="0">
                  <c:v>15.9</c:v>
                </c:pt>
                <c:pt idx="1">
                  <c:v>15.1</c:v>
                </c:pt>
                <c:pt idx="2">
                  <c:v>14.5</c:v>
                </c:pt>
                <c:pt idx="3">
                  <c:v>13.6</c:v>
                </c:pt>
                <c:pt idx="4">
                  <c:v>12.7</c:v>
                </c:pt>
                <c:pt idx="5">
                  <c:v>12.5</c:v>
                </c:pt>
                <c:pt idx="6">
                  <c:v>12.1</c:v>
                </c:pt>
                <c:pt idx="7">
                  <c:v>12.1</c:v>
                </c:pt>
                <c:pt idx="8">
                  <c:v>12.1</c:v>
                </c:pt>
                <c:pt idx="9">
                  <c:v>11.8</c:v>
                </c:pt>
                <c:pt idx="10">
                  <c:v>11.9</c:v>
                </c:pt>
                <c:pt idx="11">
                  <c:v>11.5</c:v>
                </c:pt>
                <c:pt idx="12">
                  <c:v>11.2</c:v>
                </c:pt>
                <c:pt idx="13">
                  <c:v>11.3</c:v>
                </c:pt>
              </c:numCache>
            </c:numRef>
          </c:val>
        </c:ser>
        <c:ser>
          <c:idx val="1"/>
          <c:order val="1"/>
          <c:tx>
            <c:strRef>
              <c:f>'04_10'!$A$35</c:f>
              <c:strCache>
                <c:ptCount val="1"/>
                <c:pt idx="0">
                  <c:v>Denmark</c:v>
                </c:pt>
              </c:strCache>
            </c:strRef>
          </c:tx>
          <c:spPr>
            <a:solidFill>
              <a:srgbClr val="E42C42"/>
            </a:solidFill>
          </c:spPr>
          <c:invertIfNegative val="0"/>
          <c:cat>
            <c:numRef>
              <c:f>'04_10'!$B$33:$O$33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'04_10'!$B$35:$O$35</c:f>
              <c:numCache>
                <c:formatCode>General</c:formatCode>
                <c:ptCount val="14"/>
                <c:pt idx="0">
                  <c:v>14.5</c:v>
                </c:pt>
                <c:pt idx="1">
                  <c:v>12.5</c:v>
                </c:pt>
                <c:pt idx="2">
                  <c:v>11.2</c:v>
                </c:pt>
                <c:pt idx="3">
                  <c:v>10</c:v>
                </c:pt>
                <c:pt idx="4">
                  <c:v>9.6999999999999993</c:v>
                </c:pt>
                <c:pt idx="5">
                  <c:v>9.9</c:v>
                </c:pt>
                <c:pt idx="6">
                  <c:v>8.6</c:v>
                </c:pt>
                <c:pt idx="7">
                  <c:v>11.2</c:v>
                </c:pt>
                <c:pt idx="8">
                  <c:v>12.7</c:v>
                </c:pt>
                <c:pt idx="9">
                  <c:v>12.1</c:v>
                </c:pt>
                <c:pt idx="10">
                  <c:v>11.7</c:v>
                </c:pt>
                <c:pt idx="11">
                  <c:v>11.6</c:v>
                </c:pt>
                <c:pt idx="12">
                  <c:v>12.1</c:v>
                </c:pt>
                <c:pt idx="13">
                  <c:v>11.8</c:v>
                </c:pt>
              </c:numCache>
            </c:numRef>
          </c:val>
        </c:ser>
        <c:ser>
          <c:idx val="2"/>
          <c:order val="2"/>
          <c:tx>
            <c:strRef>
              <c:f>'04_10'!$A$36</c:f>
              <c:strCache>
                <c:ptCount val="1"/>
                <c:pt idx="0">
                  <c:v>Croatia</c:v>
                </c:pt>
              </c:strCache>
            </c:strRef>
          </c:tx>
          <c:spPr>
            <a:solidFill>
              <a:srgbClr val="E84659"/>
            </a:solidFill>
          </c:spPr>
          <c:invertIfNegative val="0"/>
          <c:cat>
            <c:numRef>
              <c:f>'04_10'!$B$33:$O$33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'04_10'!$B$36:$O$36</c:f>
              <c:numCache>
                <c:formatCode>General</c:formatCode>
                <c:ptCount val="14"/>
                <c:pt idx="0">
                  <c:v>6.5</c:v>
                </c:pt>
                <c:pt idx="1">
                  <c:v>5.9</c:v>
                </c:pt>
                <c:pt idx="2">
                  <c:v>5.8</c:v>
                </c:pt>
                <c:pt idx="3">
                  <c:v>5.4</c:v>
                </c:pt>
                <c:pt idx="4">
                  <c:v>3.2</c:v>
                </c:pt>
                <c:pt idx="5">
                  <c:v>3.4</c:v>
                </c:pt>
                <c:pt idx="6">
                  <c:v>3.4</c:v>
                </c:pt>
                <c:pt idx="7">
                  <c:v>3.7</c:v>
                </c:pt>
                <c:pt idx="8">
                  <c:v>3.3</c:v>
                </c:pt>
                <c:pt idx="9">
                  <c:v>3</c:v>
                </c:pt>
                <c:pt idx="10">
                  <c:v>2.2999999999999998</c:v>
                </c:pt>
                <c:pt idx="11">
                  <c:v>2.9</c:v>
                </c:pt>
                <c:pt idx="12">
                  <c:v>2.9</c:v>
                </c:pt>
                <c:pt idx="13">
                  <c:v>2.7</c:v>
                </c:pt>
              </c:numCache>
            </c:numRef>
          </c:val>
        </c:ser>
        <c:ser>
          <c:idx val="3"/>
          <c:order val="3"/>
          <c:tx>
            <c:strRef>
              <c:f>'04_10'!$A$37</c:f>
              <c:strCache>
                <c:ptCount val="1"/>
                <c:pt idx="0">
                  <c:v>Serbia</c:v>
                </c:pt>
              </c:strCache>
            </c:strRef>
          </c:tx>
          <c:spPr>
            <a:solidFill>
              <a:srgbClr val="ED6F7E"/>
            </a:solidFill>
          </c:spPr>
          <c:invertIfNegative val="0"/>
          <c:cat>
            <c:numRef>
              <c:f>'04_10'!$B$33:$O$33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'04_10'!$B$37:$O$37</c:f>
              <c:numCache>
                <c:formatCode>General</c:formatCode>
                <c:ptCount val="14"/>
                <c:pt idx="0">
                  <c:v>9.1999999999999993</c:v>
                </c:pt>
                <c:pt idx="1">
                  <c:v>9.6</c:v>
                </c:pt>
                <c:pt idx="2">
                  <c:v>8.6999999999999993</c:v>
                </c:pt>
                <c:pt idx="3">
                  <c:v>8.1999999999999993</c:v>
                </c:pt>
                <c:pt idx="4">
                  <c:v>8.3000000000000007</c:v>
                </c:pt>
                <c:pt idx="5">
                  <c:v>7.7</c:v>
                </c:pt>
                <c:pt idx="6">
                  <c:v>7.3</c:v>
                </c:pt>
                <c:pt idx="7">
                  <c:v>6.3</c:v>
                </c:pt>
                <c:pt idx="8">
                  <c:v>6.8</c:v>
                </c:pt>
                <c:pt idx="9">
                  <c:v>6.5</c:v>
                </c:pt>
                <c:pt idx="10">
                  <c:v>5.4</c:v>
                </c:pt>
                <c:pt idx="11">
                  <c:v>8.6999999999999993</c:v>
                </c:pt>
                <c:pt idx="12">
                  <c:v>6.5</c:v>
                </c:pt>
                <c:pt idx="13">
                  <c:v>5.8</c:v>
                </c:pt>
              </c:numCache>
            </c:numRef>
          </c:val>
        </c:ser>
        <c:dLbls>
          <c:showLegendKey val="0"/>
          <c:showVal val="0"/>
          <c:showCatName val="0"/>
          <c:showSerName val="0"/>
          <c:showPercent val="0"/>
          <c:showBubbleSize val="0"/>
        </c:dLbls>
        <c:gapWidth val="150"/>
        <c:axId val="147731968"/>
        <c:axId val="147733504"/>
      </c:barChart>
      <c:catAx>
        <c:axId val="147731968"/>
        <c:scaling>
          <c:orientation val="minMax"/>
        </c:scaling>
        <c:delete val="0"/>
        <c:axPos val="b"/>
        <c:numFmt formatCode="General" sourceLinked="1"/>
        <c:majorTickMark val="out"/>
        <c:minorTickMark val="none"/>
        <c:tickLblPos val="nextTo"/>
        <c:crossAx val="147733504"/>
        <c:crosses val="autoZero"/>
        <c:auto val="1"/>
        <c:lblAlgn val="ctr"/>
        <c:lblOffset val="100"/>
        <c:noMultiLvlLbl val="0"/>
      </c:catAx>
      <c:valAx>
        <c:axId val="14773350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47731968"/>
        <c:crosses val="autoZero"/>
        <c:crossBetween val="between"/>
      </c:valAx>
    </c:plotArea>
    <c:legend>
      <c:legendPos val="b"/>
      <c:layout/>
      <c:overlay val="0"/>
    </c:legend>
    <c:plotVisOnly val="1"/>
    <c:dispBlanksAs val="gap"/>
    <c:showDLblsOverMax val="0"/>
  </c:chart>
  <c:spPr>
    <a:ln>
      <a:solidFill>
        <a:srgbClr val="C5192D"/>
      </a:solidFill>
      <a:prstDash val="soli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Early leavers from education and training by sex, 2010-2023 (Percentage)</a:t>
            </a:r>
            <a:endParaRPr sz="1200" b="0"/>
          </a:p>
          <a:p>
            <a:pPr>
              <a:defRPr sz="1400">
                <a:latin typeface="Calibri"/>
                <a:ea typeface="Calibri"/>
                <a:cs typeface="Calibri"/>
              </a:defRPr>
            </a:pPr>
            <a:r>
              <a:rPr sz="1200" b="0"/>
              <a:t>SDG ind 04_10: freq=Annual, wstatus=Population, age=From 18 to 24 years, sex=Females</a:t>
            </a:r>
          </a:p>
        </c:rich>
      </c:tx>
      <c:overlay val="0"/>
    </c:title>
    <c:autoTitleDeleted val="0"/>
    <c:plotArea>
      <c:layout/>
      <c:barChart>
        <c:barDir val="col"/>
        <c:grouping val="clustered"/>
        <c:varyColors val="0"/>
        <c:ser>
          <c:idx val="0"/>
          <c:order val="0"/>
          <c:tx>
            <c:strRef>
              <c:f>'04_10'!$A$45</c:f>
              <c:strCache>
                <c:ptCount val="1"/>
                <c:pt idx="0">
                  <c:v>European Union - 27 countries (from 2020)</c:v>
                </c:pt>
              </c:strCache>
            </c:strRef>
          </c:tx>
          <c:spPr>
            <a:solidFill>
              <a:srgbClr val="C5192D"/>
            </a:solidFill>
          </c:spPr>
          <c:invertIfNegative val="0"/>
          <c:cat>
            <c:numRef>
              <c:f>'04_10'!$B$44:$O$44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'04_10'!$B$45:$O$45</c:f>
              <c:numCache>
                <c:formatCode>General</c:formatCode>
                <c:ptCount val="14"/>
                <c:pt idx="0">
                  <c:v>11.6</c:v>
                </c:pt>
                <c:pt idx="1">
                  <c:v>11.1</c:v>
                </c:pt>
                <c:pt idx="2">
                  <c:v>10.6</c:v>
                </c:pt>
                <c:pt idx="3">
                  <c:v>10</c:v>
                </c:pt>
                <c:pt idx="4">
                  <c:v>9.4</c:v>
                </c:pt>
                <c:pt idx="5">
                  <c:v>9.4</c:v>
                </c:pt>
                <c:pt idx="6">
                  <c:v>9.1</c:v>
                </c:pt>
                <c:pt idx="7">
                  <c:v>8.9</c:v>
                </c:pt>
                <c:pt idx="8">
                  <c:v>8.6999999999999993</c:v>
                </c:pt>
                <c:pt idx="9">
                  <c:v>8.4</c:v>
                </c:pt>
                <c:pt idx="10">
                  <c:v>8.1</c:v>
                </c:pt>
                <c:pt idx="11">
                  <c:v>8</c:v>
                </c:pt>
                <c:pt idx="12">
                  <c:v>8.1</c:v>
                </c:pt>
                <c:pt idx="13">
                  <c:v>7.7</c:v>
                </c:pt>
              </c:numCache>
            </c:numRef>
          </c:val>
        </c:ser>
        <c:ser>
          <c:idx val="1"/>
          <c:order val="1"/>
          <c:tx>
            <c:strRef>
              <c:f>'04_10'!$A$46</c:f>
              <c:strCache>
                <c:ptCount val="1"/>
                <c:pt idx="0">
                  <c:v>Denmark</c:v>
                </c:pt>
              </c:strCache>
            </c:strRef>
          </c:tx>
          <c:spPr>
            <a:solidFill>
              <a:srgbClr val="E42C42"/>
            </a:solidFill>
          </c:spPr>
          <c:invertIfNegative val="0"/>
          <c:cat>
            <c:numRef>
              <c:f>'04_10'!$B$44:$O$44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'04_10'!$B$46:$O$46</c:f>
              <c:numCache>
                <c:formatCode>General</c:formatCode>
                <c:ptCount val="14"/>
                <c:pt idx="0">
                  <c:v>8.4</c:v>
                </c:pt>
                <c:pt idx="1">
                  <c:v>8</c:v>
                </c:pt>
                <c:pt idx="2">
                  <c:v>7.9</c:v>
                </c:pt>
                <c:pt idx="3">
                  <c:v>6.5</c:v>
                </c:pt>
                <c:pt idx="4">
                  <c:v>6.4</c:v>
                </c:pt>
                <c:pt idx="5">
                  <c:v>6.2</c:v>
                </c:pt>
                <c:pt idx="6">
                  <c:v>6.3</c:v>
                </c:pt>
                <c:pt idx="7">
                  <c:v>6.3</c:v>
                </c:pt>
                <c:pt idx="8">
                  <c:v>8</c:v>
                </c:pt>
                <c:pt idx="9">
                  <c:v>7.6</c:v>
                </c:pt>
                <c:pt idx="10">
                  <c:v>6.7</c:v>
                </c:pt>
                <c:pt idx="11">
                  <c:v>8.1</c:v>
                </c:pt>
                <c:pt idx="12">
                  <c:v>7.8</c:v>
                </c:pt>
                <c:pt idx="13">
                  <c:v>9</c:v>
                </c:pt>
              </c:numCache>
            </c:numRef>
          </c:val>
        </c:ser>
        <c:ser>
          <c:idx val="2"/>
          <c:order val="2"/>
          <c:tx>
            <c:strRef>
              <c:f>'04_10'!$A$47</c:f>
              <c:strCache>
                <c:ptCount val="1"/>
                <c:pt idx="0">
                  <c:v>Croatia</c:v>
                </c:pt>
              </c:strCache>
            </c:strRef>
          </c:tx>
          <c:spPr>
            <a:solidFill>
              <a:srgbClr val="E84659"/>
            </a:solidFill>
          </c:spPr>
          <c:invertIfNegative val="0"/>
          <c:cat>
            <c:numRef>
              <c:f>'04_10'!$B$44:$O$44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'04_10'!$B$47:$O$47</c:f>
              <c:numCache>
                <c:formatCode>General</c:formatCode>
                <c:ptCount val="14"/>
                <c:pt idx="0">
                  <c:v>3.8</c:v>
                </c:pt>
                <c:pt idx="1">
                  <c:v>4</c:v>
                </c:pt>
                <c:pt idx="2">
                  <c:v>4.2</c:v>
                </c:pt>
                <c:pt idx="3">
                  <c:v>3.2</c:v>
                </c:pt>
                <c:pt idx="4">
                  <c:v>2.5</c:v>
                </c:pt>
                <c:pt idx="5">
                  <c:v>1.9</c:v>
                </c:pt>
                <c:pt idx="6">
                  <c:v>2.1</c:v>
                </c:pt>
                <c:pt idx="7">
                  <c:v>2.1</c:v>
                </c:pt>
                <c:pt idx="8">
                  <c:v>3</c:v>
                </c:pt>
                <c:pt idx="9">
                  <c:v>3</c:v>
                </c:pt>
                <c:pt idx="10">
                  <c:v>2.1</c:v>
                </c:pt>
                <c:pt idx="11">
                  <c:v>1.8</c:v>
                </c:pt>
                <c:pt idx="12">
                  <c:v>1.4</c:v>
                </c:pt>
                <c:pt idx="13">
                  <c:v>1.2</c:v>
                </c:pt>
              </c:numCache>
            </c:numRef>
          </c:val>
        </c:ser>
        <c:ser>
          <c:idx val="3"/>
          <c:order val="3"/>
          <c:tx>
            <c:strRef>
              <c:f>'04_10'!$A$48</c:f>
              <c:strCache>
                <c:ptCount val="1"/>
                <c:pt idx="0">
                  <c:v>Serbia</c:v>
                </c:pt>
              </c:strCache>
            </c:strRef>
          </c:tx>
          <c:spPr>
            <a:solidFill>
              <a:srgbClr val="ED6F7E"/>
            </a:solidFill>
          </c:spPr>
          <c:invertIfNegative val="0"/>
          <c:cat>
            <c:numRef>
              <c:f>'04_10'!$B$44:$O$44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'04_10'!$B$48:$O$48</c:f>
              <c:numCache>
                <c:formatCode>General</c:formatCode>
                <c:ptCount val="14"/>
                <c:pt idx="0">
                  <c:v>7.3</c:v>
                </c:pt>
                <c:pt idx="1">
                  <c:v>7.2</c:v>
                </c:pt>
                <c:pt idx="2">
                  <c:v>7.4</c:v>
                </c:pt>
                <c:pt idx="3">
                  <c:v>9.6999999999999993</c:v>
                </c:pt>
                <c:pt idx="4">
                  <c:v>8.4</c:v>
                </c:pt>
                <c:pt idx="5">
                  <c:v>7.2</c:v>
                </c:pt>
                <c:pt idx="6">
                  <c:v>6.7</c:v>
                </c:pt>
                <c:pt idx="7">
                  <c:v>6.1</c:v>
                </c:pt>
                <c:pt idx="8">
                  <c:v>6.8</c:v>
                </c:pt>
                <c:pt idx="9">
                  <c:v>6.7</c:v>
                </c:pt>
                <c:pt idx="10">
                  <c:v>5.8</c:v>
                </c:pt>
                <c:pt idx="11">
                  <c:v>6.6</c:v>
                </c:pt>
                <c:pt idx="12">
                  <c:v>5</c:v>
                </c:pt>
                <c:pt idx="13">
                  <c:v>5.9</c:v>
                </c:pt>
              </c:numCache>
            </c:numRef>
          </c:val>
        </c:ser>
        <c:dLbls>
          <c:showLegendKey val="0"/>
          <c:showVal val="0"/>
          <c:showCatName val="0"/>
          <c:showSerName val="0"/>
          <c:showPercent val="0"/>
          <c:showBubbleSize val="0"/>
        </c:dLbls>
        <c:gapWidth val="150"/>
        <c:axId val="147993728"/>
        <c:axId val="147995264"/>
      </c:barChart>
      <c:catAx>
        <c:axId val="147993728"/>
        <c:scaling>
          <c:orientation val="minMax"/>
        </c:scaling>
        <c:delete val="0"/>
        <c:axPos val="b"/>
        <c:numFmt formatCode="General" sourceLinked="1"/>
        <c:majorTickMark val="out"/>
        <c:minorTickMark val="none"/>
        <c:tickLblPos val="nextTo"/>
        <c:crossAx val="147995264"/>
        <c:crosses val="autoZero"/>
        <c:auto val="1"/>
        <c:lblAlgn val="ctr"/>
        <c:lblOffset val="100"/>
        <c:noMultiLvlLbl val="0"/>
      </c:catAx>
      <c:valAx>
        <c:axId val="14799526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47993728"/>
        <c:crosses val="autoZero"/>
        <c:crossBetween val="between"/>
      </c:valAx>
    </c:plotArea>
    <c:legend>
      <c:legendPos val="b"/>
      <c:overlay val="0"/>
    </c:legend>
    <c:plotVisOnly val="1"/>
    <c:dispBlanksAs val="gap"/>
    <c:showDLblsOverMax val="0"/>
  </c:chart>
  <c:spPr>
    <a:ln>
      <a:solidFill>
        <a:srgbClr val="C5192D"/>
      </a:solidFill>
      <a:prstDash val="soli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Tertiary educational attainment by sex, 2010-2023 (Percentage)</a:t>
            </a:r>
            <a:endParaRPr lang="en-US" sz="1200" b="0"/>
          </a:p>
          <a:p>
            <a:pPr>
              <a:defRPr sz="1400">
                <a:latin typeface="Calibri"/>
                <a:ea typeface="Calibri"/>
                <a:cs typeface="Calibri"/>
              </a:defRPr>
            </a:pPr>
            <a:r>
              <a:rPr lang="en-US" sz="1200" b="0"/>
              <a:t>SDG ind 04_20: freq=Annual, sex=Total, age=From 25 to 34 years</a:t>
            </a:r>
          </a:p>
          <a:p>
            <a:pPr>
              <a:defRPr sz="1400">
                <a:latin typeface="Calibri"/>
                <a:ea typeface="Calibri"/>
                <a:cs typeface="Calibri"/>
              </a:defRPr>
            </a:pPr>
            <a:r>
              <a:rPr lang="en-US" sz="1200" b="0"/>
              <a:t>isced11=Tertiary education (levels 5-8)</a:t>
            </a:r>
          </a:p>
        </c:rich>
      </c:tx>
      <c:layout/>
      <c:overlay val="0"/>
    </c:title>
    <c:autoTitleDeleted val="0"/>
    <c:plotArea>
      <c:layout/>
      <c:barChart>
        <c:barDir val="col"/>
        <c:grouping val="clustered"/>
        <c:varyColors val="0"/>
        <c:ser>
          <c:idx val="0"/>
          <c:order val="0"/>
          <c:tx>
            <c:strRef>
              <c:f>'04_20'!$A$23</c:f>
              <c:strCache>
                <c:ptCount val="1"/>
                <c:pt idx="0">
                  <c:v>European Union - 27 countries (from 2020)</c:v>
                </c:pt>
              </c:strCache>
            </c:strRef>
          </c:tx>
          <c:spPr>
            <a:solidFill>
              <a:srgbClr val="C5192D"/>
            </a:solidFill>
          </c:spPr>
          <c:invertIfNegative val="0"/>
          <c:cat>
            <c:numRef>
              <c:f>'04_20'!$B$22:$O$22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'04_20'!$B$23:$O$23</c:f>
              <c:numCache>
                <c:formatCode>General</c:formatCode>
                <c:ptCount val="14"/>
                <c:pt idx="0">
                  <c:v>32.200000000000003</c:v>
                </c:pt>
                <c:pt idx="1">
                  <c:v>33.1</c:v>
                </c:pt>
                <c:pt idx="2">
                  <c:v>34.1</c:v>
                </c:pt>
                <c:pt idx="3">
                  <c:v>35.200000000000003</c:v>
                </c:pt>
                <c:pt idx="4">
                  <c:v>35.9</c:v>
                </c:pt>
                <c:pt idx="5">
                  <c:v>36.5</c:v>
                </c:pt>
                <c:pt idx="6">
                  <c:v>36.799999999999997</c:v>
                </c:pt>
                <c:pt idx="7">
                  <c:v>37.6</c:v>
                </c:pt>
                <c:pt idx="8">
                  <c:v>38.700000000000003</c:v>
                </c:pt>
                <c:pt idx="9">
                  <c:v>39.6</c:v>
                </c:pt>
                <c:pt idx="10">
                  <c:v>40.700000000000003</c:v>
                </c:pt>
                <c:pt idx="11">
                  <c:v>41.5</c:v>
                </c:pt>
                <c:pt idx="12">
                  <c:v>42</c:v>
                </c:pt>
                <c:pt idx="13">
                  <c:v>43.1</c:v>
                </c:pt>
              </c:numCache>
            </c:numRef>
          </c:val>
        </c:ser>
        <c:ser>
          <c:idx val="1"/>
          <c:order val="1"/>
          <c:tx>
            <c:strRef>
              <c:f>'04_20'!$A$24</c:f>
              <c:strCache>
                <c:ptCount val="1"/>
                <c:pt idx="0">
                  <c:v>Denmark</c:v>
                </c:pt>
              </c:strCache>
            </c:strRef>
          </c:tx>
          <c:spPr>
            <a:solidFill>
              <a:srgbClr val="E42C42"/>
            </a:solidFill>
          </c:spPr>
          <c:invertIfNegative val="0"/>
          <c:cat>
            <c:numRef>
              <c:f>'04_20'!$B$22:$O$22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'04_20'!$B$24:$O$24</c:f>
              <c:numCache>
                <c:formatCode>General</c:formatCode>
                <c:ptCount val="14"/>
                <c:pt idx="0">
                  <c:v>37.6</c:v>
                </c:pt>
                <c:pt idx="1">
                  <c:v>38.6</c:v>
                </c:pt>
                <c:pt idx="2">
                  <c:v>40.200000000000003</c:v>
                </c:pt>
                <c:pt idx="3">
                  <c:v>40.9</c:v>
                </c:pt>
                <c:pt idx="4">
                  <c:v>41.6</c:v>
                </c:pt>
                <c:pt idx="5">
                  <c:v>43</c:v>
                </c:pt>
                <c:pt idx="6">
                  <c:v>44.6</c:v>
                </c:pt>
                <c:pt idx="7">
                  <c:v>45.5</c:v>
                </c:pt>
                <c:pt idx="8">
                  <c:v>45.8</c:v>
                </c:pt>
                <c:pt idx="9">
                  <c:v>47.1</c:v>
                </c:pt>
                <c:pt idx="10">
                  <c:v>47.1</c:v>
                </c:pt>
                <c:pt idx="11">
                  <c:v>49.1</c:v>
                </c:pt>
                <c:pt idx="12">
                  <c:v>49</c:v>
                </c:pt>
                <c:pt idx="13">
                  <c:v>49</c:v>
                </c:pt>
              </c:numCache>
            </c:numRef>
          </c:val>
        </c:ser>
        <c:ser>
          <c:idx val="2"/>
          <c:order val="2"/>
          <c:tx>
            <c:strRef>
              <c:f>'04_20'!$A$25</c:f>
              <c:strCache>
                <c:ptCount val="1"/>
                <c:pt idx="0">
                  <c:v>Croatia</c:v>
                </c:pt>
              </c:strCache>
            </c:strRef>
          </c:tx>
          <c:spPr>
            <a:solidFill>
              <a:srgbClr val="E84659"/>
            </a:solidFill>
          </c:spPr>
          <c:invertIfNegative val="0"/>
          <c:cat>
            <c:numRef>
              <c:f>'04_20'!$B$22:$O$22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'04_20'!$B$25:$O$25</c:f>
              <c:numCache>
                <c:formatCode>General</c:formatCode>
                <c:ptCount val="14"/>
                <c:pt idx="0">
                  <c:v>25.8</c:v>
                </c:pt>
                <c:pt idx="1">
                  <c:v>24.4</c:v>
                </c:pt>
                <c:pt idx="2">
                  <c:v>24.7</c:v>
                </c:pt>
                <c:pt idx="3">
                  <c:v>28.9</c:v>
                </c:pt>
                <c:pt idx="4">
                  <c:v>32.299999999999997</c:v>
                </c:pt>
                <c:pt idx="5">
                  <c:v>30.8</c:v>
                </c:pt>
                <c:pt idx="6">
                  <c:v>32.799999999999997</c:v>
                </c:pt>
                <c:pt idx="7">
                  <c:v>32.700000000000003</c:v>
                </c:pt>
                <c:pt idx="8">
                  <c:v>35.299999999999997</c:v>
                </c:pt>
                <c:pt idx="9">
                  <c:v>35.4</c:v>
                </c:pt>
                <c:pt idx="10">
                  <c:v>37</c:v>
                </c:pt>
                <c:pt idx="11">
                  <c:v>36.200000000000003</c:v>
                </c:pt>
                <c:pt idx="12">
                  <c:v>36</c:v>
                </c:pt>
                <c:pt idx="13">
                  <c:v>38.799999999999997</c:v>
                </c:pt>
              </c:numCache>
            </c:numRef>
          </c:val>
        </c:ser>
        <c:ser>
          <c:idx val="3"/>
          <c:order val="3"/>
          <c:tx>
            <c:strRef>
              <c:f>'04_20'!$A$26</c:f>
              <c:strCache>
                <c:ptCount val="1"/>
                <c:pt idx="0">
                  <c:v>Serbia</c:v>
                </c:pt>
              </c:strCache>
            </c:strRef>
          </c:tx>
          <c:spPr>
            <a:solidFill>
              <a:srgbClr val="ED6F7E"/>
            </a:solidFill>
          </c:spPr>
          <c:invertIfNegative val="0"/>
          <c:cat>
            <c:numRef>
              <c:f>'04_20'!$B$22:$O$22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'04_20'!$B$26:$O$26</c:f>
              <c:numCache>
                <c:formatCode>General</c:formatCode>
                <c:ptCount val="14"/>
                <c:pt idx="0">
                  <c:v>18.899999999999999</c:v>
                </c:pt>
                <c:pt idx="1">
                  <c:v>22</c:v>
                </c:pt>
                <c:pt idx="2">
                  <c:v>24.9</c:v>
                </c:pt>
                <c:pt idx="3">
                  <c:v>25.1</c:v>
                </c:pt>
                <c:pt idx="4">
                  <c:v>27.1</c:v>
                </c:pt>
                <c:pt idx="5">
                  <c:v>29.8</c:v>
                </c:pt>
                <c:pt idx="6">
                  <c:v>31.4</c:v>
                </c:pt>
                <c:pt idx="7">
                  <c:v>32.200000000000003</c:v>
                </c:pt>
                <c:pt idx="8">
                  <c:v>32.799999999999997</c:v>
                </c:pt>
                <c:pt idx="9">
                  <c:v>33.4</c:v>
                </c:pt>
                <c:pt idx="10">
                  <c:v>32.6</c:v>
                </c:pt>
                <c:pt idx="11">
                  <c:v>34.4</c:v>
                </c:pt>
                <c:pt idx="12">
                  <c:v>34.200000000000003</c:v>
                </c:pt>
                <c:pt idx="13">
                  <c:v>34.700000000000003</c:v>
                </c:pt>
              </c:numCache>
            </c:numRef>
          </c:val>
        </c:ser>
        <c:dLbls>
          <c:showLegendKey val="0"/>
          <c:showVal val="0"/>
          <c:showCatName val="0"/>
          <c:showSerName val="0"/>
          <c:showPercent val="0"/>
          <c:showBubbleSize val="0"/>
        </c:dLbls>
        <c:gapWidth val="150"/>
        <c:axId val="138280960"/>
        <c:axId val="138290688"/>
      </c:barChart>
      <c:catAx>
        <c:axId val="138280960"/>
        <c:scaling>
          <c:orientation val="minMax"/>
        </c:scaling>
        <c:delete val="0"/>
        <c:axPos val="b"/>
        <c:numFmt formatCode="General" sourceLinked="1"/>
        <c:majorTickMark val="out"/>
        <c:minorTickMark val="none"/>
        <c:tickLblPos val="nextTo"/>
        <c:crossAx val="138290688"/>
        <c:crosses val="autoZero"/>
        <c:auto val="1"/>
        <c:lblAlgn val="ctr"/>
        <c:lblOffset val="100"/>
        <c:noMultiLvlLbl val="0"/>
      </c:catAx>
      <c:valAx>
        <c:axId val="13829068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38280960"/>
        <c:crosses val="autoZero"/>
        <c:crossBetween val="between"/>
      </c:valAx>
    </c:plotArea>
    <c:legend>
      <c:legendPos val="b"/>
      <c:layout/>
      <c:overlay val="0"/>
    </c:legend>
    <c:plotVisOnly val="1"/>
    <c:dispBlanksAs val="gap"/>
    <c:showDLblsOverMax val="0"/>
  </c:chart>
  <c:spPr>
    <a:ln>
      <a:solidFill>
        <a:srgbClr val="C5192D"/>
      </a:solidFill>
      <a:prstDash val="soli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Persons at risk of monetary poverty after social transfers - EU-SILC and ECHP surveys, 2010-2023 (Percentage)</a:t>
            </a:r>
            <a:endParaRPr lang="en-US" sz="1200" b="0"/>
          </a:p>
          <a:p>
            <a:pPr>
              <a:defRPr sz="1400">
                <a:latin typeface="Calibri"/>
                <a:ea typeface="Calibri"/>
                <a:cs typeface="Calibri"/>
              </a:defRPr>
            </a:pPr>
            <a:r>
              <a:rPr lang="en-US" sz="1200" b="0"/>
              <a:t>SDG ind 01_20: freq=Annual, indic_il=At risk of poverty rate (cut-off point: 60% of median equivalised income after social transfers), sex=Tot...</a:t>
            </a:r>
          </a:p>
        </c:rich>
      </c:tx>
      <c:layout/>
      <c:overlay val="0"/>
    </c:title>
    <c:autoTitleDeleted val="0"/>
    <c:plotArea>
      <c:layout/>
      <c:barChart>
        <c:barDir val="col"/>
        <c:grouping val="clustered"/>
        <c:varyColors val="0"/>
        <c:ser>
          <c:idx val="0"/>
          <c:order val="0"/>
          <c:tx>
            <c:strRef>
              <c:f>'01_20'!$A$24</c:f>
              <c:strCache>
                <c:ptCount val="1"/>
                <c:pt idx="0">
                  <c:v>European Union - 27 countries (from 2020)</c:v>
                </c:pt>
              </c:strCache>
            </c:strRef>
          </c:tx>
          <c:spPr>
            <a:solidFill>
              <a:srgbClr val="E5243B"/>
            </a:solidFill>
          </c:spPr>
          <c:invertIfNegative val="0"/>
          <c:cat>
            <c:numRef>
              <c:f>'01_20'!$B$23:$O$23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'01_20'!$B$24:$O$24</c:f>
              <c:numCache>
                <c:formatCode>General</c:formatCode>
                <c:ptCount val="14"/>
                <c:pt idx="0">
                  <c:v>16.5</c:v>
                </c:pt>
                <c:pt idx="1">
                  <c:v>16.899999999999999</c:v>
                </c:pt>
                <c:pt idx="2">
                  <c:v>16.899999999999999</c:v>
                </c:pt>
                <c:pt idx="3">
                  <c:v>16.8</c:v>
                </c:pt>
                <c:pt idx="4">
                  <c:v>17.3</c:v>
                </c:pt>
                <c:pt idx="5">
                  <c:v>17.399999999999999</c:v>
                </c:pt>
                <c:pt idx="6">
                  <c:v>17.5</c:v>
                </c:pt>
                <c:pt idx="7">
                  <c:v>16.899999999999999</c:v>
                </c:pt>
                <c:pt idx="8">
                  <c:v>16.8</c:v>
                </c:pt>
                <c:pt idx="9">
                  <c:v>16.5</c:v>
                </c:pt>
                <c:pt idx="10">
                  <c:v>16.7</c:v>
                </c:pt>
                <c:pt idx="11">
                  <c:v>16.8</c:v>
                </c:pt>
                <c:pt idx="12">
                  <c:v>16.5</c:v>
                </c:pt>
                <c:pt idx="13">
                  <c:v>16.2</c:v>
                </c:pt>
              </c:numCache>
            </c:numRef>
          </c:val>
        </c:ser>
        <c:ser>
          <c:idx val="1"/>
          <c:order val="1"/>
          <c:tx>
            <c:strRef>
              <c:f>'01_20'!$A$25</c:f>
              <c:strCache>
                <c:ptCount val="1"/>
                <c:pt idx="0">
                  <c:v>Denmark</c:v>
                </c:pt>
              </c:strCache>
            </c:strRef>
          </c:tx>
          <c:spPr>
            <a:solidFill>
              <a:srgbClr val="E94357"/>
            </a:solidFill>
          </c:spPr>
          <c:invertIfNegative val="0"/>
          <c:cat>
            <c:numRef>
              <c:f>'01_20'!$B$23:$O$23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'01_20'!$B$25:$O$25</c:f>
              <c:numCache>
                <c:formatCode>General</c:formatCode>
                <c:ptCount val="14"/>
                <c:pt idx="0">
                  <c:v>13.3</c:v>
                </c:pt>
                <c:pt idx="1">
                  <c:v>12.1</c:v>
                </c:pt>
                <c:pt idx="2">
                  <c:v>12</c:v>
                </c:pt>
                <c:pt idx="3">
                  <c:v>11.9</c:v>
                </c:pt>
                <c:pt idx="4">
                  <c:v>12.1</c:v>
                </c:pt>
                <c:pt idx="5">
                  <c:v>12.2</c:v>
                </c:pt>
                <c:pt idx="6">
                  <c:v>11.9</c:v>
                </c:pt>
                <c:pt idx="7">
                  <c:v>12.4</c:v>
                </c:pt>
                <c:pt idx="8">
                  <c:v>12.7</c:v>
                </c:pt>
                <c:pt idx="9">
                  <c:v>12.5</c:v>
                </c:pt>
                <c:pt idx="10">
                  <c:v>12.1</c:v>
                </c:pt>
                <c:pt idx="11">
                  <c:v>12.3</c:v>
                </c:pt>
                <c:pt idx="12">
                  <c:v>12.4</c:v>
                </c:pt>
                <c:pt idx="13">
                  <c:v>11.8</c:v>
                </c:pt>
              </c:numCache>
            </c:numRef>
          </c:val>
        </c:ser>
        <c:ser>
          <c:idx val="2"/>
          <c:order val="2"/>
          <c:tx>
            <c:strRef>
              <c:f>'01_20'!$A$26</c:f>
              <c:strCache>
                <c:ptCount val="1"/>
                <c:pt idx="0">
                  <c:v>Croatia</c:v>
                </c:pt>
              </c:strCache>
            </c:strRef>
          </c:tx>
          <c:spPr>
            <a:solidFill>
              <a:srgbClr val="EC5E6F"/>
            </a:solidFill>
          </c:spPr>
          <c:invertIfNegative val="0"/>
          <c:cat>
            <c:numRef>
              <c:f>'01_20'!$B$23:$O$23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'01_20'!$B$26:$O$26</c:f>
              <c:numCache>
                <c:formatCode>General</c:formatCode>
                <c:ptCount val="14"/>
                <c:pt idx="0">
                  <c:v>20.6</c:v>
                </c:pt>
                <c:pt idx="1">
                  <c:v>20.9</c:v>
                </c:pt>
                <c:pt idx="2">
                  <c:v>20.399999999999999</c:v>
                </c:pt>
                <c:pt idx="3">
                  <c:v>19.5</c:v>
                </c:pt>
                <c:pt idx="4">
                  <c:v>19.399999999999999</c:v>
                </c:pt>
                <c:pt idx="5">
                  <c:v>20</c:v>
                </c:pt>
                <c:pt idx="6">
                  <c:v>19.5</c:v>
                </c:pt>
                <c:pt idx="7">
                  <c:v>20</c:v>
                </c:pt>
                <c:pt idx="8">
                  <c:v>19.3</c:v>
                </c:pt>
                <c:pt idx="9">
                  <c:v>18.3</c:v>
                </c:pt>
                <c:pt idx="10">
                  <c:v>18.3</c:v>
                </c:pt>
                <c:pt idx="11">
                  <c:v>19.2</c:v>
                </c:pt>
                <c:pt idx="12">
                  <c:v>18</c:v>
                </c:pt>
                <c:pt idx="13">
                  <c:v>19.3</c:v>
                </c:pt>
              </c:numCache>
            </c:numRef>
          </c:val>
        </c:ser>
        <c:ser>
          <c:idx val="3"/>
          <c:order val="3"/>
          <c:tx>
            <c:strRef>
              <c:f>'01_20'!$A$27</c:f>
              <c:strCache>
                <c:ptCount val="1"/>
                <c:pt idx="0">
                  <c:v>Serbia</c:v>
                </c:pt>
              </c:strCache>
            </c:strRef>
          </c:tx>
          <c:spPr>
            <a:solidFill>
              <a:srgbClr val="EF7987"/>
            </a:solidFill>
          </c:spPr>
          <c:invertIfNegative val="0"/>
          <c:cat>
            <c:numRef>
              <c:f>'01_20'!$B$23:$O$23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'01_20'!$B$27:$O$27</c:f>
              <c:numCache>
                <c:formatCode>General</c:formatCode>
                <c:ptCount val="14"/>
                <c:pt idx="0">
                  <c:v>0</c:v>
                </c:pt>
                <c:pt idx="1">
                  <c:v>0</c:v>
                </c:pt>
                <c:pt idx="2">
                  <c:v>0</c:v>
                </c:pt>
                <c:pt idx="3">
                  <c:v>24.5</c:v>
                </c:pt>
                <c:pt idx="4">
                  <c:v>25</c:v>
                </c:pt>
                <c:pt idx="5">
                  <c:v>26.7</c:v>
                </c:pt>
                <c:pt idx="6">
                  <c:v>25.9</c:v>
                </c:pt>
                <c:pt idx="7">
                  <c:v>25.7</c:v>
                </c:pt>
                <c:pt idx="8">
                  <c:v>24.3</c:v>
                </c:pt>
                <c:pt idx="9">
                  <c:v>23</c:v>
                </c:pt>
                <c:pt idx="10">
                  <c:v>22.4</c:v>
                </c:pt>
                <c:pt idx="11">
                  <c:v>21.4</c:v>
                </c:pt>
                <c:pt idx="12">
                  <c:v>20.2</c:v>
                </c:pt>
                <c:pt idx="13">
                  <c:v>19.899999999999999</c:v>
                </c:pt>
              </c:numCache>
            </c:numRef>
          </c:val>
        </c:ser>
        <c:dLbls>
          <c:showLegendKey val="0"/>
          <c:showVal val="0"/>
          <c:showCatName val="0"/>
          <c:showSerName val="0"/>
          <c:showPercent val="0"/>
          <c:showBubbleSize val="0"/>
        </c:dLbls>
        <c:gapWidth val="150"/>
        <c:axId val="124290176"/>
        <c:axId val="124291712"/>
      </c:barChart>
      <c:catAx>
        <c:axId val="124290176"/>
        <c:scaling>
          <c:orientation val="minMax"/>
        </c:scaling>
        <c:delete val="0"/>
        <c:axPos val="b"/>
        <c:numFmt formatCode="General" sourceLinked="1"/>
        <c:majorTickMark val="out"/>
        <c:minorTickMark val="none"/>
        <c:tickLblPos val="nextTo"/>
        <c:crossAx val="124291712"/>
        <c:crosses val="autoZero"/>
        <c:auto val="1"/>
        <c:lblAlgn val="ctr"/>
        <c:lblOffset val="100"/>
        <c:noMultiLvlLbl val="0"/>
      </c:catAx>
      <c:valAx>
        <c:axId val="12429171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24290176"/>
        <c:crosses val="autoZero"/>
        <c:crossBetween val="between"/>
      </c:valAx>
    </c:plotArea>
    <c:legend>
      <c:legendPos val="b"/>
      <c:layout/>
      <c:overlay val="0"/>
    </c:legend>
    <c:plotVisOnly val="1"/>
    <c:dispBlanksAs val="gap"/>
    <c:showDLblsOverMax val="0"/>
  </c:chart>
  <c:spPr>
    <a:ln>
      <a:solidFill>
        <a:srgbClr val="E5243B"/>
      </a:solidFill>
      <a:prstDash val="solid"/>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Tertiary educational attainment by sex, 2010-2023 (Percentage)</a:t>
            </a:r>
            <a:endParaRPr lang="en-US" sz="1200" b="0"/>
          </a:p>
          <a:p>
            <a:pPr>
              <a:defRPr sz="1400">
                <a:latin typeface="Calibri"/>
                <a:ea typeface="Calibri"/>
                <a:cs typeface="Calibri"/>
              </a:defRPr>
            </a:pPr>
            <a:r>
              <a:rPr lang="en-US" sz="1200" b="0"/>
              <a:t>SDG ind 04_20: freq=Annual, sex=Males, age=From 25 to 34 years</a:t>
            </a:r>
          </a:p>
          <a:p>
            <a:pPr>
              <a:defRPr sz="1400">
                <a:latin typeface="Calibri"/>
                <a:ea typeface="Calibri"/>
                <a:cs typeface="Calibri"/>
              </a:defRPr>
            </a:pPr>
            <a:r>
              <a:rPr lang="en-US" sz="1200" b="0"/>
              <a:t>isced11=Tertiary education (levels 5-8)</a:t>
            </a:r>
          </a:p>
        </c:rich>
      </c:tx>
      <c:layout/>
      <c:overlay val="0"/>
    </c:title>
    <c:autoTitleDeleted val="0"/>
    <c:plotArea>
      <c:layout/>
      <c:barChart>
        <c:barDir val="col"/>
        <c:grouping val="clustered"/>
        <c:varyColors val="0"/>
        <c:ser>
          <c:idx val="0"/>
          <c:order val="0"/>
          <c:tx>
            <c:strRef>
              <c:f>'04_20'!$A$34</c:f>
              <c:strCache>
                <c:ptCount val="1"/>
                <c:pt idx="0">
                  <c:v>European Union - 27 countries (from 2020)</c:v>
                </c:pt>
              </c:strCache>
            </c:strRef>
          </c:tx>
          <c:spPr>
            <a:solidFill>
              <a:srgbClr val="C5192D"/>
            </a:solidFill>
          </c:spPr>
          <c:invertIfNegative val="0"/>
          <c:cat>
            <c:numRef>
              <c:f>'04_20'!$B$33:$O$33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'04_20'!$B$34:$O$34</c:f>
              <c:numCache>
                <c:formatCode>General</c:formatCode>
                <c:ptCount val="14"/>
                <c:pt idx="0">
                  <c:v>27.7</c:v>
                </c:pt>
                <c:pt idx="1">
                  <c:v>28.4</c:v>
                </c:pt>
                <c:pt idx="2">
                  <c:v>29.1</c:v>
                </c:pt>
                <c:pt idx="3">
                  <c:v>30</c:v>
                </c:pt>
                <c:pt idx="4">
                  <c:v>30.9</c:v>
                </c:pt>
                <c:pt idx="5">
                  <c:v>31.2</c:v>
                </c:pt>
                <c:pt idx="6">
                  <c:v>31.5</c:v>
                </c:pt>
                <c:pt idx="7">
                  <c:v>32.200000000000003</c:v>
                </c:pt>
                <c:pt idx="8">
                  <c:v>33.299999999999997</c:v>
                </c:pt>
                <c:pt idx="9">
                  <c:v>34.299999999999997</c:v>
                </c:pt>
                <c:pt idx="10">
                  <c:v>35.299999999999997</c:v>
                </c:pt>
                <c:pt idx="11">
                  <c:v>36.1</c:v>
                </c:pt>
                <c:pt idx="12">
                  <c:v>36.5</c:v>
                </c:pt>
                <c:pt idx="13">
                  <c:v>37.6</c:v>
                </c:pt>
              </c:numCache>
            </c:numRef>
          </c:val>
        </c:ser>
        <c:ser>
          <c:idx val="1"/>
          <c:order val="1"/>
          <c:tx>
            <c:strRef>
              <c:f>'04_20'!$A$35</c:f>
              <c:strCache>
                <c:ptCount val="1"/>
                <c:pt idx="0">
                  <c:v>Denmark</c:v>
                </c:pt>
              </c:strCache>
            </c:strRef>
          </c:tx>
          <c:spPr>
            <a:solidFill>
              <a:srgbClr val="E42C42"/>
            </a:solidFill>
          </c:spPr>
          <c:invertIfNegative val="0"/>
          <c:cat>
            <c:numRef>
              <c:f>'04_20'!$B$33:$O$33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'04_20'!$B$35:$O$35</c:f>
              <c:numCache>
                <c:formatCode>General</c:formatCode>
                <c:ptCount val="14"/>
                <c:pt idx="0">
                  <c:v>30.5</c:v>
                </c:pt>
                <c:pt idx="1">
                  <c:v>30.8</c:v>
                </c:pt>
                <c:pt idx="2">
                  <c:v>31.1</c:v>
                </c:pt>
                <c:pt idx="3">
                  <c:v>32.4</c:v>
                </c:pt>
                <c:pt idx="4">
                  <c:v>34.4</c:v>
                </c:pt>
                <c:pt idx="5">
                  <c:v>34.6</c:v>
                </c:pt>
                <c:pt idx="6">
                  <c:v>38</c:v>
                </c:pt>
                <c:pt idx="7">
                  <c:v>37.5</c:v>
                </c:pt>
                <c:pt idx="8">
                  <c:v>37.700000000000003</c:v>
                </c:pt>
                <c:pt idx="9">
                  <c:v>38.9</c:v>
                </c:pt>
                <c:pt idx="10">
                  <c:v>39</c:v>
                </c:pt>
                <c:pt idx="11">
                  <c:v>40.700000000000003</c:v>
                </c:pt>
                <c:pt idx="12">
                  <c:v>40</c:v>
                </c:pt>
                <c:pt idx="13">
                  <c:v>40.4</c:v>
                </c:pt>
              </c:numCache>
            </c:numRef>
          </c:val>
        </c:ser>
        <c:ser>
          <c:idx val="2"/>
          <c:order val="2"/>
          <c:tx>
            <c:strRef>
              <c:f>'04_20'!$A$36</c:f>
              <c:strCache>
                <c:ptCount val="1"/>
                <c:pt idx="0">
                  <c:v>Croatia</c:v>
                </c:pt>
              </c:strCache>
            </c:strRef>
          </c:tx>
          <c:spPr>
            <a:solidFill>
              <a:srgbClr val="E84659"/>
            </a:solidFill>
          </c:spPr>
          <c:invertIfNegative val="0"/>
          <c:cat>
            <c:numRef>
              <c:f>'04_20'!$B$33:$O$33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'04_20'!$B$36:$O$36</c:f>
              <c:numCache>
                <c:formatCode>General</c:formatCode>
                <c:ptCount val="14"/>
                <c:pt idx="0">
                  <c:v>20.9</c:v>
                </c:pt>
                <c:pt idx="1">
                  <c:v>18.7</c:v>
                </c:pt>
                <c:pt idx="2">
                  <c:v>18.5</c:v>
                </c:pt>
                <c:pt idx="3">
                  <c:v>22.1</c:v>
                </c:pt>
                <c:pt idx="4">
                  <c:v>26.7</c:v>
                </c:pt>
                <c:pt idx="5">
                  <c:v>23.3</c:v>
                </c:pt>
                <c:pt idx="6">
                  <c:v>24.7</c:v>
                </c:pt>
                <c:pt idx="7">
                  <c:v>25.4</c:v>
                </c:pt>
                <c:pt idx="8">
                  <c:v>28.1</c:v>
                </c:pt>
                <c:pt idx="9">
                  <c:v>25.3</c:v>
                </c:pt>
                <c:pt idx="10">
                  <c:v>27.8</c:v>
                </c:pt>
                <c:pt idx="11">
                  <c:v>28.3</c:v>
                </c:pt>
                <c:pt idx="12">
                  <c:v>26.8</c:v>
                </c:pt>
                <c:pt idx="13">
                  <c:v>28.8</c:v>
                </c:pt>
              </c:numCache>
            </c:numRef>
          </c:val>
        </c:ser>
        <c:ser>
          <c:idx val="3"/>
          <c:order val="3"/>
          <c:tx>
            <c:strRef>
              <c:f>'04_20'!$A$37</c:f>
              <c:strCache>
                <c:ptCount val="1"/>
                <c:pt idx="0">
                  <c:v>Serbia</c:v>
                </c:pt>
              </c:strCache>
            </c:strRef>
          </c:tx>
          <c:spPr>
            <a:solidFill>
              <a:srgbClr val="ED6F7E"/>
            </a:solidFill>
          </c:spPr>
          <c:invertIfNegative val="0"/>
          <c:cat>
            <c:numRef>
              <c:f>'04_20'!$B$33:$O$33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'04_20'!$B$37:$O$37</c:f>
              <c:numCache>
                <c:formatCode>General</c:formatCode>
                <c:ptCount val="14"/>
                <c:pt idx="0">
                  <c:v>13.9</c:v>
                </c:pt>
                <c:pt idx="1">
                  <c:v>17.5</c:v>
                </c:pt>
                <c:pt idx="2">
                  <c:v>20.399999999999999</c:v>
                </c:pt>
                <c:pt idx="3">
                  <c:v>20.100000000000001</c:v>
                </c:pt>
                <c:pt idx="4">
                  <c:v>20.7</c:v>
                </c:pt>
                <c:pt idx="5">
                  <c:v>23.7</c:v>
                </c:pt>
                <c:pt idx="6">
                  <c:v>25</c:v>
                </c:pt>
                <c:pt idx="7">
                  <c:v>25.6</c:v>
                </c:pt>
                <c:pt idx="8">
                  <c:v>25.8</c:v>
                </c:pt>
                <c:pt idx="9">
                  <c:v>26.3</c:v>
                </c:pt>
                <c:pt idx="10">
                  <c:v>26.1</c:v>
                </c:pt>
                <c:pt idx="11">
                  <c:v>27.4</c:v>
                </c:pt>
                <c:pt idx="12">
                  <c:v>28.4</c:v>
                </c:pt>
                <c:pt idx="13">
                  <c:v>28.3</c:v>
                </c:pt>
              </c:numCache>
            </c:numRef>
          </c:val>
        </c:ser>
        <c:dLbls>
          <c:showLegendKey val="0"/>
          <c:showVal val="0"/>
          <c:showCatName val="0"/>
          <c:showSerName val="0"/>
          <c:showPercent val="0"/>
          <c:showBubbleSize val="0"/>
        </c:dLbls>
        <c:gapWidth val="150"/>
        <c:axId val="148433536"/>
        <c:axId val="148435712"/>
      </c:barChart>
      <c:catAx>
        <c:axId val="148433536"/>
        <c:scaling>
          <c:orientation val="minMax"/>
        </c:scaling>
        <c:delete val="0"/>
        <c:axPos val="b"/>
        <c:numFmt formatCode="General" sourceLinked="1"/>
        <c:majorTickMark val="out"/>
        <c:minorTickMark val="none"/>
        <c:tickLblPos val="nextTo"/>
        <c:crossAx val="148435712"/>
        <c:crosses val="autoZero"/>
        <c:auto val="1"/>
        <c:lblAlgn val="ctr"/>
        <c:lblOffset val="100"/>
        <c:noMultiLvlLbl val="0"/>
      </c:catAx>
      <c:valAx>
        <c:axId val="14843571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48433536"/>
        <c:crosses val="autoZero"/>
        <c:crossBetween val="between"/>
      </c:valAx>
    </c:plotArea>
    <c:legend>
      <c:legendPos val="b"/>
      <c:layout/>
      <c:overlay val="0"/>
    </c:legend>
    <c:plotVisOnly val="1"/>
    <c:dispBlanksAs val="gap"/>
    <c:showDLblsOverMax val="0"/>
  </c:chart>
  <c:spPr>
    <a:ln>
      <a:solidFill>
        <a:srgbClr val="C5192D"/>
      </a:solidFill>
      <a:prstDash val="soli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Tertiary educational attainment by sex, 2010-2023 (Percentage)</a:t>
            </a:r>
            <a:endParaRPr sz="1200" b="0"/>
          </a:p>
          <a:p>
            <a:pPr>
              <a:defRPr sz="1400">
                <a:latin typeface="Calibri"/>
                <a:ea typeface="Calibri"/>
                <a:cs typeface="Calibri"/>
              </a:defRPr>
            </a:pPr>
            <a:r>
              <a:rPr sz="1200" b="0"/>
              <a:t>SDG ind 04_20: freq=Annual, sex=Females, age=From 25 to 34 years</a:t>
            </a:r>
          </a:p>
          <a:p>
            <a:pPr>
              <a:defRPr sz="1400">
                <a:latin typeface="Calibri"/>
                <a:ea typeface="Calibri"/>
                <a:cs typeface="Calibri"/>
              </a:defRPr>
            </a:pPr>
            <a:r>
              <a:rPr sz="1200" b="0"/>
              <a:t>isced11=Tertiary education (levels 5-8)</a:t>
            </a:r>
          </a:p>
        </c:rich>
      </c:tx>
      <c:overlay val="0"/>
    </c:title>
    <c:autoTitleDeleted val="0"/>
    <c:plotArea>
      <c:layout/>
      <c:barChart>
        <c:barDir val="col"/>
        <c:grouping val="clustered"/>
        <c:varyColors val="0"/>
        <c:ser>
          <c:idx val="0"/>
          <c:order val="0"/>
          <c:tx>
            <c:strRef>
              <c:f>'04_20'!$A$45</c:f>
              <c:strCache>
                <c:ptCount val="1"/>
                <c:pt idx="0">
                  <c:v>European Union - 27 countries (from 2020)</c:v>
                </c:pt>
              </c:strCache>
            </c:strRef>
          </c:tx>
          <c:spPr>
            <a:solidFill>
              <a:srgbClr val="C5192D"/>
            </a:solidFill>
          </c:spPr>
          <c:invertIfNegative val="0"/>
          <c:cat>
            <c:numRef>
              <c:f>'04_20'!$B$44:$O$44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'04_20'!$B$45:$O$45</c:f>
              <c:numCache>
                <c:formatCode>General</c:formatCode>
                <c:ptCount val="14"/>
                <c:pt idx="0">
                  <c:v>36.799999999999997</c:v>
                </c:pt>
                <c:pt idx="1">
                  <c:v>37.799999999999997</c:v>
                </c:pt>
                <c:pt idx="2">
                  <c:v>39.200000000000003</c:v>
                </c:pt>
                <c:pt idx="3">
                  <c:v>40.299999999999997</c:v>
                </c:pt>
                <c:pt idx="4">
                  <c:v>40.9</c:v>
                </c:pt>
                <c:pt idx="5">
                  <c:v>41.8</c:v>
                </c:pt>
                <c:pt idx="6">
                  <c:v>42.3</c:v>
                </c:pt>
                <c:pt idx="7">
                  <c:v>43.2</c:v>
                </c:pt>
                <c:pt idx="8">
                  <c:v>44.2</c:v>
                </c:pt>
                <c:pt idx="9">
                  <c:v>45.1</c:v>
                </c:pt>
                <c:pt idx="10">
                  <c:v>46.2</c:v>
                </c:pt>
                <c:pt idx="11">
                  <c:v>47.1</c:v>
                </c:pt>
                <c:pt idx="12">
                  <c:v>47.7</c:v>
                </c:pt>
                <c:pt idx="13">
                  <c:v>48.8</c:v>
                </c:pt>
              </c:numCache>
            </c:numRef>
          </c:val>
        </c:ser>
        <c:ser>
          <c:idx val="1"/>
          <c:order val="1"/>
          <c:tx>
            <c:strRef>
              <c:f>'04_20'!$A$46</c:f>
              <c:strCache>
                <c:ptCount val="1"/>
                <c:pt idx="0">
                  <c:v>Denmark</c:v>
                </c:pt>
              </c:strCache>
            </c:strRef>
          </c:tx>
          <c:spPr>
            <a:solidFill>
              <a:srgbClr val="E42C42"/>
            </a:solidFill>
          </c:spPr>
          <c:invertIfNegative val="0"/>
          <c:cat>
            <c:numRef>
              <c:f>'04_20'!$B$44:$O$44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'04_20'!$B$46:$O$46</c:f>
              <c:numCache>
                <c:formatCode>General</c:formatCode>
                <c:ptCount val="14"/>
                <c:pt idx="0">
                  <c:v>44.9</c:v>
                </c:pt>
                <c:pt idx="1">
                  <c:v>46.5</c:v>
                </c:pt>
                <c:pt idx="2">
                  <c:v>49.7</c:v>
                </c:pt>
                <c:pt idx="3">
                  <c:v>50</c:v>
                </c:pt>
                <c:pt idx="4">
                  <c:v>49.2</c:v>
                </c:pt>
                <c:pt idx="5">
                  <c:v>52</c:v>
                </c:pt>
                <c:pt idx="6">
                  <c:v>51.5</c:v>
                </c:pt>
                <c:pt idx="7">
                  <c:v>53.8</c:v>
                </c:pt>
                <c:pt idx="8">
                  <c:v>54.3</c:v>
                </c:pt>
                <c:pt idx="9">
                  <c:v>55.7</c:v>
                </c:pt>
                <c:pt idx="10">
                  <c:v>55.6</c:v>
                </c:pt>
                <c:pt idx="11">
                  <c:v>57.8</c:v>
                </c:pt>
                <c:pt idx="12">
                  <c:v>58.3</c:v>
                </c:pt>
                <c:pt idx="13">
                  <c:v>57.9</c:v>
                </c:pt>
              </c:numCache>
            </c:numRef>
          </c:val>
        </c:ser>
        <c:ser>
          <c:idx val="2"/>
          <c:order val="2"/>
          <c:tx>
            <c:strRef>
              <c:f>'04_20'!$A$47</c:f>
              <c:strCache>
                <c:ptCount val="1"/>
                <c:pt idx="0">
                  <c:v>Croatia</c:v>
                </c:pt>
              </c:strCache>
            </c:strRef>
          </c:tx>
          <c:spPr>
            <a:solidFill>
              <a:srgbClr val="E84659"/>
            </a:solidFill>
          </c:spPr>
          <c:invertIfNegative val="0"/>
          <c:cat>
            <c:numRef>
              <c:f>'04_20'!$B$44:$O$44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'04_20'!$B$47:$O$47</c:f>
              <c:numCache>
                <c:formatCode>General</c:formatCode>
                <c:ptCount val="14"/>
                <c:pt idx="0">
                  <c:v>30.8</c:v>
                </c:pt>
                <c:pt idx="1">
                  <c:v>30.2</c:v>
                </c:pt>
                <c:pt idx="2">
                  <c:v>31.2</c:v>
                </c:pt>
                <c:pt idx="3">
                  <c:v>36</c:v>
                </c:pt>
                <c:pt idx="4">
                  <c:v>38.1</c:v>
                </c:pt>
                <c:pt idx="5">
                  <c:v>38.4</c:v>
                </c:pt>
                <c:pt idx="6">
                  <c:v>40.9</c:v>
                </c:pt>
                <c:pt idx="7">
                  <c:v>40</c:v>
                </c:pt>
                <c:pt idx="8">
                  <c:v>42.4</c:v>
                </c:pt>
                <c:pt idx="9">
                  <c:v>45.6</c:v>
                </c:pt>
                <c:pt idx="10">
                  <c:v>46.2</c:v>
                </c:pt>
                <c:pt idx="11">
                  <c:v>44.2</c:v>
                </c:pt>
                <c:pt idx="12">
                  <c:v>45.7</c:v>
                </c:pt>
                <c:pt idx="13">
                  <c:v>49.5</c:v>
                </c:pt>
              </c:numCache>
            </c:numRef>
          </c:val>
        </c:ser>
        <c:ser>
          <c:idx val="3"/>
          <c:order val="3"/>
          <c:tx>
            <c:strRef>
              <c:f>'04_20'!$A$48</c:f>
              <c:strCache>
                <c:ptCount val="1"/>
                <c:pt idx="0">
                  <c:v>Serbia</c:v>
                </c:pt>
              </c:strCache>
            </c:strRef>
          </c:tx>
          <c:spPr>
            <a:solidFill>
              <a:srgbClr val="ED6F7E"/>
            </a:solidFill>
          </c:spPr>
          <c:invertIfNegative val="0"/>
          <c:cat>
            <c:numRef>
              <c:f>'04_20'!$B$44:$O$44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'04_20'!$B$48:$O$48</c:f>
              <c:numCache>
                <c:formatCode>General</c:formatCode>
                <c:ptCount val="14"/>
                <c:pt idx="0">
                  <c:v>24.6</c:v>
                </c:pt>
                <c:pt idx="1">
                  <c:v>27.2</c:v>
                </c:pt>
                <c:pt idx="2">
                  <c:v>30</c:v>
                </c:pt>
                <c:pt idx="3">
                  <c:v>30.3</c:v>
                </c:pt>
                <c:pt idx="4">
                  <c:v>33.700000000000003</c:v>
                </c:pt>
                <c:pt idx="5">
                  <c:v>36.200000000000003</c:v>
                </c:pt>
                <c:pt idx="6">
                  <c:v>38.1</c:v>
                </c:pt>
                <c:pt idx="7">
                  <c:v>39</c:v>
                </c:pt>
                <c:pt idx="8">
                  <c:v>40.1</c:v>
                </c:pt>
                <c:pt idx="9">
                  <c:v>40.799999999999997</c:v>
                </c:pt>
                <c:pt idx="10">
                  <c:v>39.299999999999997</c:v>
                </c:pt>
                <c:pt idx="11">
                  <c:v>41.7</c:v>
                </c:pt>
                <c:pt idx="12">
                  <c:v>40.299999999999997</c:v>
                </c:pt>
                <c:pt idx="13">
                  <c:v>41.3</c:v>
                </c:pt>
              </c:numCache>
            </c:numRef>
          </c:val>
        </c:ser>
        <c:dLbls>
          <c:showLegendKey val="0"/>
          <c:showVal val="0"/>
          <c:showCatName val="0"/>
          <c:showSerName val="0"/>
          <c:showPercent val="0"/>
          <c:showBubbleSize val="0"/>
        </c:dLbls>
        <c:gapWidth val="150"/>
        <c:axId val="149685376"/>
        <c:axId val="149686912"/>
      </c:barChart>
      <c:catAx>
        <c:axId val="149685376"/>
        <c:scaling>
          <c:orientation val="minMax"/>
        </c:scaling>
        <c:delete val="0"/>
        <c:axPos val="b"/>
        <c:numFmt formatCode="General" sourceLinked="1"/>
        <c:majorTickMark val="out"/>
        <c:minorTickMark val="none"/>
        <c:tickLblPos val="nextTo"/>
        <c:crossAx val="149686912"/>
        <c:crosses val="autoZero"/>
        <c:auto val="1"/>
        <c:lblAlgn val="ctr"/>
        <c:lblOffset val="100"/>
        <c:noMultiLvlLbl val="0"/>
      </c:catAx>
      <c:valAx>
        <c:axId val="14968691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49685376"/>
        <c:crosses val="autoZero"/>
        <c:crossBetween val="between"/>
      </c:valAx>
    </c:plotArea>
    <c:legend>
      <c:legendPos val="b"/>
      <c:overlay val="0"/>
    </c:legend>
    <c:plotVisOnly val="1"/>
    <c:dispBlanksAs val="gap"/>
    <c:showDLblsOverMax val="0"/>
  </c:chart>
  <c:spPr>
    <a:ln>
      <a:solidFill>
        <a:srgbClr val="C5192D"/>
      </a:solidFill>
      <a:prstDash val="soli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Participation in early childhood education by sex (children aged 3 and over), 2013-2022 (Percentage)</a:t>
            </a:r>
            <a:endParaRPr lang="en-US" sz="1200" b="0"/>
          </a:p>
          <a:p>
            <a:pPr>
              <a:defRPr sz="1400">
                <a:latin typeface="Calibri"/>
                <a:ea typeface="Calibri"/>
                <a:cs typeface="Calibri"/>
              </a:defRPr>
            </a:pPr>
            <a:r>
              <a:rPr lang="en-US" sz="1200" b="0"/>
              <a:t>SDG ind 04_31: freq=Annual, sex=Total</a:t>
            </a:r>
          </a:p>
        </c:rich>
      </c:tx>
      <c:layout/>
      <c:overlay val="0"/>
    </c:title>
    <c:autoTitleDeleted val="0"/>
    <c:plotArea>
      <c:layout/>
      <c:barChart>
        <c:barDir val="col"/>
        <c:grouping val="clustered"/>
        <c:varyColors val="0"/>
        <c:ser>
          <c:idx val="0"/>
          <c:order val="0"/>
          <c:tx>
            <c:strRef>
              <c:f>'04_31'!$A$23</c:f>
              <c:strCache>
                <c:ptCount val="1"/>
                <c:pt idx="0">
                  <c:v>European Union - 27 countries (from 2020)</c:v>
                </c:pt>
              </c:strCache>
            </c:strRef>
          </c:tx>
          <c:spPr>
            <a:solidFill>
              <a:srgbClr val="C5192D"/>
            </a:solidFill>
          </c:spPr>
          <c:invertIfNegative val="0"/>
          <c:cat>
            <c:numRef>
              <c:f>'04_31'!$B$22:$K$22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'04_31'!$B$23:$K$23</c:f>
              <c:numCache>
                <c:formatCode>General</c:formatCode>
                <c:ptCount val="10"/>
                <c:pt idx="0">
                  <c:v>91.8</c:v>
                </c:pt>
                <c:pt idx="1">
                  <c:v>91.2</c:v>
                </c:pt>
                <c:pt idx="2">
                  <c:v>91.9</c:v>
                </c:pt>
                <c:pt idx="3">
                  <c:v>92.4</c:v>
                </c:pt>
                <c:pt idx="4">
                  <c:v>92.4</c:v>
                </c:pt>
                <c:pt idx="5">
                  <c:v>92.2</c:v>
                </c:pt>
                <c:pt idx="6">
                  <c:v>92.9</c:v>
                </c:pt>
                <c:pt idx="7">
                  <c:v>93.4</c:v>
                </c:pt>
                <c:pt idx="8">
                  <c:v>92.7</c:v>
                </c:pt>
                <c:pt idx="9">
                  <c:v>93.3</c:v>
                </c:pt>
              </c:numCache>
            </c:numRef>
          </c:val>
        </c:ser>
        <c:ser>
          <c:idx val="1"/>
          <c:order val="1"/>
          <c:tx>
            <c:strRef>
              <c:f>'04_31'!$A$24</c:f>
              <c:strCache>
                <c:ptCount val="1"/>
                <c:pt idx="0">
                  <c:v>Denmark</c:v>
                </c:pt>
              </c:strCache>
            </c:strRef>
          </c:tx>
          <c:spPr>
            <a:solidFill>
              <a:srgbClr val="E42C42"/>
            </a:solidFill>
          </c:spPr>
          <c:invertIfNegative val="0"/>
          <c:cat>
            <c:numRef>
              <c:f>'04_31'!$B$22:$K$22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'04_31'!$B$24:$K$24</c:f>
              <c:numCache>
                <c:formatCode>General</c:formatCode>
                <c:ptCount val="10"/>
                <c:pt idx="0">
                  <c:v>97.6</c:v>
                </c:pt>
                <c:pt idx="1">
                  <c:v>97.5</c:v>
                </c:pt>
                <c:pt idx="2">
                  <c:v>98</c:v>
                </c:pt>
                <c:pt idx="3">
                  <c:v>97.6</c:v>
                </c:pt>
                <c:pt idx="4">
                  <c:v>97.5</c:v>
                </c:pt>
                <c:pt idx="5">
                  <c:v>99.5</c:v>
                </c:pt>
                <c:pt idx="6">
                  <c:v>97.7</c:v>
                </c:pt>
                <c:pt idx="7">
                  <c:v>97.6</c:v>
                </c:pt>
                <c:pt idx="8">
                  <c:v>97</c:v>
                </c:pt>
                <c:pt idx="9">
                  <c:v>97.1</c:v>
                </c:pt>
              </c:numCache>
            </c:numRef>
          </c:val>
        </c:ser>
        <c:ser>
          <c:idx val="2"/>
          <c:order val="2"/>
          <c:tx>
            <c:strRef>
              <c:f>'04_31'!$A$25</c:f>
              <c:strCache>
                <c:ptCount val="1"/>
                <c:pt idx="0">
                  <c:v>Croatia</c:v>
                </c:pt>
              </c:strCache>
            </c:strRef>
          </c:tx>
          <c:spPr>
            <a:solidFill>
              <a:srgbClr val="E84659"/>
            </a:solidFill>
          </c:spPr>
          <c:invertIfNegative val="0"/>
          <c:cat>
            <c:numRef>
              <c:f>'04_31'!$B$22:$K$22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'04_31'!$B$25:$K$25</c:f>
              <c:numCache>
                <c:formatCode>General</c:formatCode>
                <c:ptCount val="10"/>
                <c:pt idx="0">
                  <c:v>67.599999999999994</c:v>
                </c:pt>
                <c:pt idx="1">
                  <c:v>67.599999999999994</c:v>
                </c:pt>
                <c:pt idx="2">
                  <c:v>70.099999999999994</c:v>
                </c:pt>
                <c:pt idx="3">
                  <c:v>71.5</c:v>
                </c:pt>
                <c:pt idx="4">
                  <c:v>79.2</c:v>
                </c:pt>
                <c:pt idx="5">
                  <c:v>78.2</c:v>
                </c:pt>
                <c:pt idx="6">
                  <c:v>81.599999999999994</c:v>
                </c:pt>
                <c:pt idx="7">
                  <c:v>81.2</c:v>
                </c:pt>
                <c:pt idx="8">
                  <c:v>80.7</c:v>
                </c:pt>
                <c:pt idx="9">
                  <c:v>83.5</c:v>
                </c:pt>
              </c:numCache>
            </c:numRef>
          </c:val>
        </c:ser>
        <c:ser>
          <c:idx val="3"/>
          <c:order val="3"/>
          <c:tx>
            <c:strRef>
              <c:f>'04_31'!$A$26</c:f>
              <c:strCache>
                <c:ptCount val="1"/>
                <c:pt idx="0">
                  <c:v>Serbia</c:v>
                </c:pt>
              </c:strCache>
            </c:strRef>
          </c:tx>
          <c:spPr>
            <a:solidFill>
              <a:srgbClr val="ED6F7E"/>
            </a:solidFill>
          </c:spPr>
          <c:invertIfNegative val="0"/>
          <c:cat>
            <c:numRef>
              <c:f>'04_31'!$B$22:$K$22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'04_31'!$B$26:$K$26</c:f>
              <c:numCache>
                <c:formatCode>General</c:formatCode>
                <c:ptCount val="10"/>
                <c:pt idx="0">
                  <c:v>63.1</c:v>
                </c:pt>
                <c:pt idx="1">
                  <c:v>63.3</c:v>
                </c:pt>
                <c:pt idx="2">
                  <c:v>61.7</c:v>
                </c:pt>
                <c:pt idx="3">
                  <c:v>62.3</c:v>
                </c:pt>
                <c:pt idx="4">
                  <c:v>64.400000000000006</c:v>
                </c:pt>
                <c:pt idx="5">
                  <c:v>66.2</c:v>
                </c:pt>
                <c:pt idx="6">
                  <c:v>67.3</c:v>
                </c:pt>
                <c:pt idx="7">
                  <c:v>69.099999999999994</c:v>
                </c:pt>
                <c:pt idx="8">
                  <c:v>67.5</c:v>
                </c:pt>
                <c:pt idx="9">
                  <c:v>69.2</c:v>
                </c:pt>
              </c:numCache>
            </c:numRef>
          </c:val>
        </c:ser>
        <c:dLbls>
          <c:showLegendKey val="0"/>
          <c:showVal val="0"/>
          <c:showCatName val="0"/>
          <c:showSerName val="0"/>
          <c:showPercent val="0"/>
          <c:showBubbleSize val="0"/>
        </c:dLbls>
        <c:gapWidth val="150"/>
        <c:axId val="149885696"/>
        <c:axId val="149887232"/>
      </c:barChart>
      <c:catAx>
        <c:axId val="149885696"/>
        <c:scaling>
          <c:orientation val="minMax"/>
        </c:scaling>
        <c:delete val="0"/>
        <c:axPos val="b"/>
        <c:numFmt formatCode="General" sourceLinked="1"/>
        <c:majorTickMark val="out"/>
        <c:minorTickMark val="none"/>
        <c:tickLblPos val="nextTo"/>
        <c:crossAx val="149887232"/>
        <c:crosses val="autoZero"/>
        <c:auto val="1"/>
        <c:lblAlgn val="ctr"/>
        <c:lblOffset val="100"/>
        <c:noMultiLvlLbl val="0"/>
      </c:catAx>
      <c:valAx>
        <c:axId val="14988723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49885696"/>
        <c:crosses val="autoZero"/>
        <c:crossBetween val="between"/>
      </c:valAx>
    </c:plotArea>
    <c:legend>
      <c:legendPos val="b"/>
      <c:layout/>
      <c:overlay val="0"/>
    </c:legend>
    <c:plotVisOnly val="1"/>
    <c:dispBlanksAs val="gap"/>
    <c:showDLblsOverMax val="0"/>
  </c:chart>
  <c:spPr>
    <a:ln>
      <a:solidFill>
        <a:srgbClr val="C5192D"/>
      </a:solidFill>
      <a:prstDash val="soli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Participation in early childhood education by sex (children aged 3 and over), 2013-2022 (Percentage)</a:t>
            </a:r>
            <a:endParaRPr lang="en-US" sz="1200" b="0"/>
          </a:p>
          <a:p>
            <a:pPr>
              <a:defRPr sz="1400">
                <a:latin typeface="Calibri"/>
                <a:ea typeface="Calibri"/>
                <a:cs typeface="Calibri"/>
              </a:defRPr>
            </a:pPr>
            <a:r>
              <a:rPr lang="en-US" sz="1200" b="0"/>
              <a:t>SDG ind 04_31: freq=Annual, sex=Males</a:t>
            </a:r>
          </a:p>
        </c:rich>
      </c:tx>
      <c:layout/>
      <c:overlay val="0"/>
    </c:title>
    <c:autoTitleDeleted val="0"/>
    <c:plotArea>
      <c:layout/>
      <c:barChart>
        <c:barDir val="col"/>
        <c:grouping val="clustered"/>
        <c:varyColors val="0"/>
        <c:ser>
          <c:idx val="0"/>
          <c:order val="0"/>
          <c:tx>
            <c:strRef>
              <c:f>'04_31'!$A$34</c:f>
              <c:strCache>
                <c:ptCount val="1"/>
                <c:pt idx="0">
                  <c:v>European Union - 27 countries (from 2020)</c:v>
                </c:pt>
              </c:strCache>
            </c:strRef>
          </c:tx>
          <c:spPr>
            <a:solidFill>
              <a:srgbClr val="C5192D"/>
            </a:solidFill>
          </c:spPr>
          <c:invertIfNegative val="0"/>
          <c:cat>
            <c:numRef>
              <c:f>'04_31'!$B$33:$K$33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'04_31'!$B$34:$K$34</c:f>
              <c:numCache>
                <c:formatCode>General</c:formatCode>
                <c:ptCount val="10"/>
                <c:pt idx="0">
                  <c:v>90.6</c:v>
                </c:pt>
                <c:pt idx="1">
                  <c:v>91.2</c:v>
                </c:pt>
                <c:pt idx="2">
                  <c:v>92.5</c:v>
                </c:pt>
                <c:pt idx="3">
                  <c:v>93.1</c:v>
                </c:pt>
                <c:pt idx="4">
                  <c:v>92.9</c:v>
                </c:pt>
                <c:pt idx="5">
                  <c:v>92</c:v>
                </c:pt>
                <c:pt idx="6">
                  <c:v>92.8</c:v>
                </c:pt>
                <c:pt idx="7">
                  <c:v>93.4</c:v>
                </c:pt>
                <c:pt idx="8">
                  <c:v>92.6</c:v>
                </c:pt>
                <c:pt idx="9">
                  <c:v>93.2</c:v>
                </c:pt>
              </c:numCache>
            </c:numRef>
          </c:val>
        </c:ser>
        <c:ser>
          <c:idx val="1"/>
          <c:order val="1"/>
          <c:tx>
            <c:strRef>
              <c:f>'04_31'!$A$35</c:f>
              <c:strCache>
                <c:ptCount val="1"/>
                <c:pt idx="0">
                  <c:v>Denmark</c:v>
                </c:pt>
              </c:strCache>
            </c:strRef>
          </c:tx>
          <c:spPr>
            <a:solidFill>
              <a:srgbClr val="E42C42"/>
            </a:solidFill>
          </c:spPr>
          <c:invertIfNegative val="0"/>
          <c:cat>
            <c:numRef>
              <c:f>'04_31'!$B$33:$K$33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'04_31'!$B$35:$K$35</c:f>
              <c:numCache>
                <c:formatCode>General</c:formatCode>
                <c:ptCount val="10"/>
                <c:pt idx="0">
                  <c:v>97.6</c:v>
                </c:pt>
                <c:pt idx="1">
                  <c:v>96.4</c:v>
                </c:pt>
                <c:pt idx="2">
                  <c:v>97.5</c:v>
                </c:pt>
                <c:pt idx="3">
                  <c:v>97.7</c:v>
                </c:pt>
                <c:pt idx="4">
                  <c:v>97.6</c:v>
                </c:pt>
                <c:pt idx="5">
                  <c:v>99.6</c:v>
                </c:pt>
                <c:pt idx="6">
                  <c:v>97.7</c:v>
                </c:pt>
                <c:pt idx="7">
                  <c:v>97.6</c:v>
                </c:pt>
                <c:pt idx="8">
                  <c:v>97</c:v>
                </c:pt>
                <c:pt idx="9">
                  <c:v>97.1</c:v>
                </c:pt>
              </c:numCache>
            </c:numRef>
          </c:val>
        </c:ser>
        <c:ser>
          <c:idx val="2"/>
          <c:order val="2"/>
          <c:tx>
            <c:strRef>
              <c:f>'04_31'!$A$36</c:f>
              <c:strCache>
                <c:ptCount val="1"/>
                <c:pt idx="0">
                  <c:v>Croatia</c:v>
                </c:pt>
              </c:strCache>
            </c:strRef>
          </c:tx>
          <c:spPr>
            <a:solidFill>
              <a:srgbClr val="E84659"/>
            </a:solidFill>
          </c:spPr>
          <c:invertIfNegative val="0"/>
          <c:cat>
            <c:numRef>
              <c:f>'04_31'!$B$33:$K$33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'04_31'!$B$36:$K$36</c:f>
              <c:numCache>
                <c:formatCode>General</c:formatCode>
                <c:ptCount val="10"/>
                <c:pt idx="0">
                  <c:v>68.099999999999994</c:v>
                </c:pt>
                <c:pt idx="1">
                  <c:v>68.2</c:v>
                </c:pt>
                <c:pt idx="2">
                  <c:v>71.099999999999994</c:v>
                </c:pt>
                <c:pt idx="3">
                  <c:v>72.3</c:v>
                </c:pt>
                <c:pt idx="4">
                  <c:v>79.099999999999994</c:v>
                </c:pt>
                <c:pt idx="5">
                  <c:v>78</c:v>
                </c:pt>
                <c:pt idx="6">
                  <c:v>81.5</c:v>
                </c:pt>
                <c:pt idx="7">
                  <c:v>81.2</c:v>
                </c:pt>
                <c:pt idx="8">
                  <c:v>81</c:v>
                </c:pt>
                <c:pt idx="9">
                  <c:v>83.4</c:v>
                </c:pt>
              </c:numCache>
            </c:numRef>
          </c:val>
        </c:ser>
        <c:ser>
          <c:idx val="3"/>
          <c:order val="3"/>
          <c:tx>
            <c:strRef>
              <c:f>'04_31'!$A$37</c:f>
              <c:strCache>
                <c:ptCount val="1"/>
                <c:pt idx="0">
                  <c:v>Serbia</c:v>
                </c:pt>
              </c:strCache>
            </c:strRef>
          </c:tx>
          <c:spPr>
            <a:solidFill>
              <a:srgbClr val="ED6F7E"/>
            </a:solidFill>
          </c:spPr>
          <c:invertIfNegative val="0"/>
          <c:cat>
            <c:numRef>
              <c:f>'04_31'!$B$33:$K$33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'04_31'!$B$37:$K$37</c:f>
              <c:numCache>
                <c:formatCode>General</c:formatCode>
                <c:ptCount val="10"/>
                <c:pt idx="0">
                  <c:v>63</c:v>
                </c:pt>
                <c:pt idx="1">
                  <c:v>63</c:v>
                </c:pt>
                <c:pt idx="2">
                  <c:v>62</c:v>
                </c:pt>
                <c:pt idx="3">
                  <c:v>62.4</c:v>
                </c:pt>
                <c:pt idx="4">
                  <c:v>64.400000000000006</c:v>
                </c:pt>
                <c:pt idx="5">
                  <c:v>66.3</c:v>
                </c:pt>
                <c:pt idx="6">
                  <c:v>67.2</c:v>
                </c:pt>
                <c:pt idx="7">
                  <c:v>69</c:v>
                </c:pt>
                <c:pt idx="8">
                  <c:v>67.3</c:v>
                </c:pt>
                <c:pt idx="9">
                  <c:v>69.2</c:v>
                </c:pt>
              </c:numCache>
            </c:numRef>
          </c:val>
        </c:ser>
        <c:dLbls>
          <c:showLegendKey val="0"/>
          <c:showVal val="0"/>
          <c:showCatName val="0"/>
          <c:showSerName val="0"/>
          <c:showPercent val="0"/>
          <c:showBubbleSize val="0"/>
        </c:dLbls>
        <c:gapWidth val="150"/>
        <c:axId val="150551168"/>
        <c:axId val="150557056"/>
      </c:barChart>
      <c:catAx>
        <c:axId val="150551168"/>
        <c:scaling>
          <c:orientation val="minMax"/>
        </c:scaling>
        <c:delete val="0"/>
        <c:axPos val="b"/>
        <c:numFmt formatCode="General" sourceLinked="1"/>
        <c:majorTickMark val="out"/>
        <c:minorTickMark val="none"/>
        <c:tickLblPos val="nextTo"/>
        <c:crossAx val="150557056"/>
        <c:crosses val="autoZero"/>
        <c:auto val="1"/>
        <c:lblAlgn val="ctr"/>
        <c:lblOffset val="100"/>
        <c:noMultiLvlLbl val="0"/>
      </c:catAx>
      <c:valAx>
        <c:axId val="15055705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50551168"/>
        <c:crosses val="autoZero"/>
        <c:crossBetween val="between"/>
      </c:valAx>
    </c:plotArea>
    <c:legend>
      <c:legendPos val="b"/>
      <c:layout/>
      <c:overlay val="0"/>
    </c:legend>
    <c:plotVisOnly val="1"/>
    <c:dispBlanksAs val="gap"/>
    <c:showDLblsOverMax val="0"/>
  </c:chart>
  <c:spPr>
    <a:ln>
      <a:solidFill>
        <a:srgbClr val="C5192D"/>
      </a:solidFill>
      <a:prstDash val="solid"/>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Participation in early childhood education by sex (children aged 3 and over), 2013-2022 (Percentage)</a:t>
            </a:r>
            <a:endParaRPr sz="1200" b="0"/>
          </a:p>
          <a:p>
            <a:pPr>
              <a:defRPr sz="1400">
                <a:latin typeface="Calibri"/>
                <a:ea typeface="Calibri"/>
                <a:cs typeface="Calibri"/>
              </a:defRPr>
            </a:pPr>
            <a:r>
              <a:rPr sz="1200" b="0"/>
              <a:t>SDG ind 04_31: freq=Annual, sex=Females</a:t>
            </a:r>
          </a:p>
        </c:rich>
      </c:tx>
      <c:overlay val="0"/>
    </c:title>
    <c:autoTitleDeleted val="0"/>
    <c:plotArea>
      <c:layout/>
      <c:barChart>
        <c:barDir val="col"/>
        <c:grouping val="clustered"/>
        <c:varyColors val="0"/>
        <c:ser>
          <c:idx val="0"/>
          <c:order val="0"/>
          <c:tx>
            <c:strRef>
              <c:f>'04_31'!$A$45</c:f>
              <c:strCache>
                <c:ptCount val="1"/>
                <c:pt idx="0">
                  <c:v>European Union - 27 countries (from 2020)</c:v>
                </c:pt>
              </c:strCache>
            </c:strRef>
          </c:tx>
          <c:spPr>
            <a:solidFill>
              <a:srgbClr val="C5192D"/>
            </a:solidFill>
          </c:spPr>
          <c:invertIfNegative val="0"/>
          <c:cat>
            <c:numRef>
              <c:f>'04_31'!$B$44:$K$44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'04_31'!$B$45:$K$45</c:f>
              <c:numCache>
                <c:formatCode>General</c:formatCode>
                <c:ptCount val="10"/>
                <c:pt idx="0">
                  <c:v>90.7</c:v>
                </c:pt>
                <c:pt idx="1">
                  <c:v>91.3</c:v>
                </c:pt>
                <c:pt idx="2">
                  <c:v>92.6</c:v>
                </c:pt>
                <c:pt idx="3">
                  <c:v>93.1</c:v>
                </c:pt>
                <c:pt idx="4">
                  <c:v>93</c:v>
                </c:pt>
                <c:pt idx="5">
                  <c:v>92.2</c:v>
                </c:pt>
                <c:pt idx="6">
                  <c:v>92.9</c:v>
                </c:pt>
                <c:pt idx="7">
                  <c:v>93.5</c:v>
                </c:pt>
                <c:pt idx="8">
                  <c:v>92.8</c:v>
                </c:pt>
                <c:pt idx="9">
                  <c:v>93.3</c:v>
                </c:pt>
              </c:numCache>
            </c:numRef>
          </c:val>
        </c:ser>
        <c:ser>
          <c:idx val="1"/>
          <c:order val="1"/>
          <c:tx>
            <c:strRef>
              <c:f>'04_31'!$A$46</c:f>
              <c:strCache>
                <c:ptCount val="1"/>
                <c:pt idx="0">
                  <c:v>Denmark</c:v>
                </c:pt>
              </c:strCache>
            </c:strRef>
          </c:tx>
          <c:spPr>
            <a:solidFill>
              <a:srgbClr val="E42C42"/>
            </a:solidFill>
          </c:spPr>
          <c:invertIfNegative val="0"/>
          <c:cat>
            <c:numRef>
              <c:f>'04_31'!$B$44:$K$44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'04_31'!$B$46:$K$46</c:f>
              <c:numCache>
                <c:formatCode>General</c:formatCode>
                <c:ptCount val="10"/>
                <c:pt idx="0">
                  <c:v>97.7</c:v>
                </c:pt>
                <c:pt idx="1">
                  <c:v>98.6</c:v>
                </c:pt>
                <c:pt idx="2">
                  <c:v>98.5</c:v>
                </c:pt>
                <c:pt idx="3">
                  <c:v>97.6</c:v>
                </c:pt>
                <c:pt idx="4">
                  <c:v>97.5</c:v>
                </c:pt>
                <c:pt idx="5">
                  <c:v>99.5</c:v>
                </c:pt>
                <c:pt idx="6">
                  <c:v>97.7</c:v>
                </c:pt>
                <c:pt idx="7">
                  <c:v>97.5</c:v>
                </c:pt>
                <c:pt idx="8">
                  <c:v>97</c:v>
                </c:pt>
                <c:pt idx="9">
                  <c:v>97.1</c:v>
                </c:pt>
              </c:numCache>
            </c:numRef>
          </c:val>
        </c:ser>
        <c:ser>
          <c:idx val="2"/>
          <c:order val="2"/>
          <c:tx>
            <c:strRef>
              <c:f>'04_31'!$A$47</c:f>
              <c:strCache>
                <c:ptCount val="1"/>
                <c:pt idx="0">
                  <c:v>Croatia</c:v>
                </c:pt>
              </c:strCache>
            </c:strRef>
          </c:tx>
          <c:spPr>
            <a:solidFill>
              <a:srgbClr val="E84659"/>
            </a:solidFill>
          </c:spPr>
          <c:invertIfNegative val="0"/>
          <c:cat>
            <c:numRef>
              <c:f>'04_31'!$B$44:$K$44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'04_31'!$B$47:$K$47</c:f>
              <c:numCache>
                <c:formatCode>General</c:formatCode>
                <c:ptCount val="10"/>
                <c:pt idx="0">
                  <c:v>67.099999999999994</c:v>
                </c:pt>
                <c:pt idx="1">
                  <c:v>67</c:v>
                </c:pt>
                <c:pt idx="2">
                  <c:v>69.099999999999994</c:v>
                </c:pt>
                <c:pt idx="3">
                  <c:v>70.7</c:v>
                </c:pt>
                <c:pt idx="4">
                  <c:v>79.2</c:v>
                </c:pt>
                <c:pt idx="5">
                  <c:v>78.400000000000006</c:v>
                </c:pt>
                <c:pt idx="6">
                  <c:v>81.7</c:v>
                </c:pt>
                <c:pt idx="7">
                  <c:v>81.3</c:v>
                </c:pt>
                <c:pt idx="8">
                  <c:v>80.3</c:v>
                </c:pt>
                <c:pt idx="9">
                  <c:v>83.5</c:v>
                </c:pt>
              </c:numCache>
            </c:numRef>
          </c:val>
        </c:ser>
        <c:ser>
          <c:idx val="3"/>
          <c:order val="3"/>
          <c:tx>
            <c:strRef>
              <c:f>'04_31'!$A$48</c:f>
              <c:strCache>
                <c:ptCount val="1"/>
                <c:pt idx="0">
                  <c:v>Serbia</c:v>
                </c:pt>
              </c:strCache>
            </c:strRef>
          </c:tx>
          <c:spPr>
            <a:solidFill>
              <a:srgbClr val="ED6F7E"/>
            </a:solidFill>
          </c:spPr>
          <c:invertIfNegative val="0"/>
          <c:cat>
            <c:numRef>
              <c:f>'04_31'!$B$44:$K$44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'04_31'!$B$48:$K$48</c:f>
              <c:numCache>
                <c:formatCode>General</c:formatCode>
                <c:ptCount val="10"/>
                <c:pt idx="0">
                  <c:v>63.1</c:v>
                </c:pt>
                <c:pt idx="1">
                  <c:v>63.6</c:v>
                </c:pt>
                <c:pt idx="2">
                  <c:v>61.4</c:v>
                </c:pt>
                <c:pt idx="3">
                  <c:v>62.3</c:v>
                </c:pt>
                <c:pt idx="4">
                  <c:v>64.400000000000006</c:v>
                </c:pt>
                <c:pt idx="5">
                  <c:v>66</c:v>
                </c:pt>
                <c:pt idx="6">
                  <c:v>67.3</c:v>
                </c:pt>
                <c:pt idx="7">
                  <c:v>69.3</c:v>
                </c:pt>
                <c:pt idx="8">
                  <c:v>67.7</c:v>
                </c:pt>
                <c:pt idx="9">
                  <c:v>69.3</c:v>
                </c:pt>
              </c:numCache>
            </c:numRef>
          </c:val>
        </c:ser>
        <c:dLbls>
          <c:showLegendKey val="0"/>
          <c:showVal val="0"/>
          <c:showCatName val="0"/>
          <c:showSerName val="0"/>
          <c:showPercent val="0"/>
          <c:showBubbleSize val="0"/>
        </c:dLbls>
        <c:gapWidth val="150"/>
        <c:axId val="151093632"/>
        <c:axId val="151095168"/>
      </c:barChart>
      <c:catAx>
        <c:axId val="151093632"/>
        <c:scaling>
          <c:orientation val="minMax"/>
        </c:scaling>
        <c:delete val="0"/>
        <c:axPos val="b"/>
        <c:numFmt formatCode="General" sourceLinked="1"/>
        <c:majorTickMark val="out"/>
        <c:minorTickMark val="none"/>
        <c:tickLblPos val="nextTo"/>
        <c:crossAx val="151095168"/>
        <c:crosses val="autoZero"/>
        <c:auto val="1"/>
        <c:lblAlgn val="ctr"/>
        <c:lblOffset val="100"/>
        <c:noMultiLvlLbl val="0"/>
      </c:catAx>
      <c:valAx>
        <c:axId val="15109516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51093632"/>
        <c:crosses val="autoZero"/>
        <c:crossBetween val="between"/>
      </c:valAx>
    </c:plotArea>
    <c:legend>
      <c:legendPos val="b"/>
      <c:overlay val="0"/>
    </c:legend>
    <c:plotVisOnly val="1"/>
    <c:dispBlanksAs val="gap"/>
    <c:showDLblsOverMax val="0"/>
  </c:chart>
  <c:spPr>
    <a:ln>
      <a:solidFill>
        <a:srgbClr val="C5192D"/>
      </a:solidFill>
      <a:prstDash val="solid"/>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Low achieving 15-year-olds in reading, mathematics or science, 2012-2022 (Percentage)</a:t>
            </a:r>
            <a:endParaRPr lang="en-US" sz="1200" b="0"/>
          </a:p>
          <a:p>
            <a:pPr>
              <a:defRPr sz="1400">
                <a:latin typeface="Calibri"/>
                <a:ea typeface="Calibri"/>
                <a:cs typeface="Calibri"/>
              </a:defRPr>
            </a:pPr>
            <a:r>
              <a:rPr lang="en-US" sz="1200" b="0"/>
              <a:t>SDG ind 04_40: freq=Annual, field=Reading, sex=Total</a:t>
            </a:r>
          </a:p>
        </c:rich>
      </c:tx>
      <c:layout/>
      <c:overlay val="0"/>
    </c:title>
    <c:autoTitleDeleted val="0"/>
    <c:plotArea>
      <c:layout/>
      <c:barChart>
        <c:barDir val="col"/>
        <c:grouping val="clustered"/>
        <c:varyColors val="0"/>
        <c:ser>
          <c:idx val="0"/>
          <c:order val="0"/>
          <c:tx>
            <c:strRef>
              <c:f>'04_40'!$A$23</c:f>
              <c:strCache>
                <c:ptCount val="1"/>
                <c:pt idx="0">
                  <c:v>European Union - 27 countries (from 2020)</c:v>
                </c:pt>
              </c:strCache>
            </c:strRef>
          </c:tx>
          <c:spPr>
            <a:solidFill>
              <a:srgbClr val="C5192D"/>
            </a:solidFill>
          </c:spPr>
          <c:invertIfNegative val="0"/>
          <c:cat>
            <c:numRef>
              <c:f>'04_40'!$B$22:$E$22</c:f>
              <c:numCache>
                <c:formatCode>General</c:formatCode>
                <c:ptCount val="4"/>
                <c:pt idx="0">
                  <c:v>2012</c:v>
                </c:pt>
                <c:pt idx="1">
                  <c:v>2015</c:v>
                </c:pt>
                <c:pt idx="2">
                  <c:v>2018</c:v>
                </c:pt>
                <c:pt idx="3">
                  <c:v>2022</c:v>
                </c:pt>
              </c:numCache>
            </c:numRef>
          </c:cat>
          <c:val>
            <c:numRef>
              <c:f>'04_40'!$B$23:$E$23</c:f>
              <c:numCache>
                <c:formatCode>General</c:formatCode>
                <c:ptCount val="4"/>
                <c:pt idx="0">
                  <c:v>18</c:v>
                </c:pt>
                <c:pt idx="1">
                  <c:v>20</c:v>
                </c:pt>
                <c:pt idx="2">
                  <c:v>22.5</c:v>
                </c:pt>
                <c:pt idx="3">
                  <c:v>26.2</c:v>
                </c:pt>
              </c:numCache>
            </c:numRef>
          </c:val>
        </c:ser>
        <c:ser>
          <c:idx val="1"/>
          <c:order val="1"/>
          <c:tx>
            <c:strRef>
              <c:f>'04_40'!$A$24</c:f>
              <c:strCache>
                <c:ptCount val="1"/>
                <c:pt idx="0">
                  <c:v>Denmark</c:v>
                </c:pt>
              </c:strCache>
            </c:strRef>
          </c:tx>
          <c:spPr>
            <a:solidFill>
              <a:srgbClr val="E42C42"/>
            </a:solidFill>
          </c:spPr>
          <c:invertIfNegative val="0"/>
          <c:cat>
            <c:numRef>
              <c:f>'04_40'!$B$22:$E$22</c:f>
              <c:numCache>
                <c:formatCode>General</c:formatCode>
                <c:ptCount val="4"/>
                <c:pt idx="0">
                  <c:v>2012</c:v>
                </c:pt>
                <c:pt idx="1">
                  <c:v>2015</c:v>
                </c:pt>
                <c:pt idx="2">
                  <c:v>2018</c:v>
                </c:pt>
                <c:pt idx="3">
                  <c:v>2022</c:v>
                </c:pt>
              </c:numCache>
            </c:numRef>
          </c:cat>
          <c:val>
            <c:numRef>
              <c:f>'04_40'!$B$24:$E$24</c:f>
              <c:numCache>
                <c:formatCode>General</c:formatCode>
                <c:ptCount val="4"/>
                <c:pt idx="0">
                  <c:v>14.6</c:v>
                </c:pt>
                <c:pt idx="1">
                  <c:v>15</c:v>
                </c:pt>
                <c:pt idx="2">
                  <c:v>16</c:v>
                </c:pt>
                <c:pt idx="3">
                  <c:v>19</c:v>
                </c:pt>
              </c:numCache>
            </c:numRef>
          </c:val>
        </c:ser>
        <c:ser>
          <c:idx val="2"/>
          <c:order val="2"/>
          <c:tx>
            <c:strRef>
              <c:f>'04_40'!$A$25</c:f>
              <c:strCache>
                <c:ptCount val="1"/>
                <c:pt idx="0">
                  <c:v>Croatia</c:v>
                </c:pt>
              </c:strCache>
            </c:strRef>
          </c:tx>
          <c:spPr>
            <a:solidFill>
              <a:srgbClr val="E84659"/>
            </a:solidFill>
          </c:spPr>
          <c:invertIfNegative val="0"/>
          <c:cat>
            <c:numRef>
              <c:f>'04_40'!$B$22:$E$22</c:f>
              <c:numCache>
                <c:formatCode>General</c:formatCode>
                <c:ptCount val="4"/>
                <c:pt idx="0">
                  <c:v>2012</c:v>
                </c:pt>
                <c:pt idx="1">
                  <c:v>2015</c:v>
                </c:pt>
                <c:pt idx="2">
                  <c:v>2018</c:v>
                </c:pt>
                <c:pt idx="3">
                  <c:v>2022</c:v>
                </c:pt>
              </c:numCache>
            </c:numRef>
          </c:cat>
          <c:val>
            <c:numRef>
              <c:f>'04_40'!$B$25:$E$25</c:f>
              <c:numCache>
                <c:formatCode>General</c:formatCode>
                <c:ptCount val="4"/>
                <c:pt idx="0">
                  <c:v>18.7</c:v>
                </c:pt>
                <c:pt idx="1">
                  <c:v>19.899999999999999</c:v>
                </c:pt>
                <c:pt idx="2">
                  <c:v>21.6</c:v>
                </c:pt>
                <c:pt idx="3">
                  <c:v>22.7</c:v>
                </c:pt>
              </c:numCache>
            </c:numRef>
          </c:val>
        </c:ser>
        <c:ser>
          <c:idx val="3"/>
          <c:order val="3"/>
          <c:tx>
            <c:strRef>
              <c:f>'04_40'!$A$26</c:f>
              <c:strCache>
                <c:ptCount val="1"/>
                <c:pt idx="0">
                  <c:v>Serbia</c:v>
                </c:pt>
              </c:strCache>
            </c:strRef>
          </c:tx>
          <c:spPr>
            <a:solidFill>
              <a:srgbClr val="ED6F7E"/>
            </a:solidFill>
          </c:spPr>
          <c:invertIfNegative val="0"/>
          <c:cat>
            <c:numRef>
              <c:f>'04_40'!$B$22:$E$22</c:f>
              <c:numCache>
                <c:formatCode>General</c:formatCode>
                <c:ptCount val="4"/>
                <c:pt idx="0">
                  <c:v>2012</c:v>
                </c:pt>
                <c:pt idx="1">
                  <c:v>2015</c:v>
                </c:pt>
                <c:pt idx="2">
                  <c:v>2018</c:v>
                </c:pt>
                <c:pt idx="3">
                  <c:v>2022</c:v>
                </c:pt>
              </c:numCache>
            </c:numRef>
          </c:cat>
          <c:val>
            <c:numRef>
              <c:f>'04_40'!$B$26:$E$26</c:f>
              <c:numCache>
                <c:formatCode>General</c:formatCode>
                <c:ptCount val="4"/>
                <c:pt idx="0">
                  <c:v>33.1</c:v>
                </c:pt>
                <c:pt idx="1">
                  <c:v>0</c:v>
                </c:pt>
                <c:pt idx="2">
                  <c:v>37.700000000000003</c:v>
                </c:pt>
                <c:pt idx="3">
                  <c:v>36.4</c:v>
                </c:pt>
              </c:numCache>
            </c:numRef>
          </c:val>
        </c:ser>
        <c:dLbls>
          <c:showLegendKey val="0"/>
          <c:showVal val="0"/>
          <c:showCatName val="0"/>
          <c:showSerName val="0"/>
          <c:showPercent val="0"/>
          <c:showBubbleSize val="0"/>
        </c:dLbls>
        <c:gapWidth val="150"/>
        <c:axId val="151292928"/>
        <c:axId val="151298816"/>
      </c:barChart>
      <c:catAx>
        <c:axId val="151292928"/>
        <c:scaling>
          <c:orientation val="minMax"/>
        </c:scaling>
        <c:delete val="0"/>
        <c:axPos val="b"/>
        <c:numFmt formatCode="General" sourceLinked="1"/>
        <c:majorTickMark val="out"/>
        <c:minorTickMark val="none"/>
        <c:tickLblPos val="nextTo"/>
        <c:crossAx val="151298816"/>
        <c:crosses val="autoZero"/>
        <c:auto val="1"/>
        <c:lblAlgn val="ctr"/>
        <c:lblOffset val="100"/>
        <c:noMultiLvlLbl val="0"/>
      </c:catAx>
      <c:valAx>
        <c:axId val="15129881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51292928"/>
        <c:crosses val="autoZero"/>
        <c:crossBetween val="between"/>
      </c:valAx>
    </c:plotArea>
    <c:legend>
      <c:legendPos val="b"/>
      <c:layout/>
      <c:overlay val="0"/>
    </c:legend>
    <c:plotVisOnly val="1"/>
    <c:dispBlanksAs val="gap"/>
    <c:showDLblsOverMax val="0"/>
  </c:chart>
  <c:spPr>
    <a:ln>
      <a:solidFill>
        <a:srgbClr val="C5192D"/>
      </a:solidFill>
      <a:prstDash val="solid"/>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Low achieving 15-year-olds in reading, mathematics or science, 2012-2022 (Percentage)</a:t>
            </a:r>
            <a:endParaRPr lang="en-US" sz="1200" b="0"/>
          </a:p>
          <a:p>
            <a:pPr>
              <a:defRPr sz="1400">
                <a:latin typeface="Calibri"/>
                <a:ea typeface="Calibri"/>
                <a:cs typeface="Calibri"/>
              </a:defRPr>
            </a:pPr>
            <a:r>
              <a:rPr lang="en-US" sz="1200" b="0"/>
              <a:t>SDG ind 04_40: freq=Annual, field=Mathematics, sex=Total</a:t>
            </a:r>
          </a:p>
        </c:rich>
      </c:tx>
      <c:layout/>
      <c:overlay val="0"/>
    </c:title>
    <c:autoTitleDeleted val="0"/>
    <c:plotArea>
      <c:layout/>
      <c:barChart>
        <c:barDir val="col"/>
        <c:grouping val="clustered"/>
        <c:varyColors val="0"/>
        <c:ser>
          <c:idx val="0"/>
          <c:order val="0"/>
          <c:tx>
            <c:strRef>
              <c:f>'04_40'!$A$34</c:f>
              <c:strCache>
                <c:ptCount val="1"/>
                <c:pt idx="0">
                  <c:v>European Union - 27 countries (from 2020)</c:v>
                </c:pt>
              </c:strCache>
            </c:strRef>
          </c:tx>
          <c:spPr>
            <a:solidFill>
              <a:srgbClr val="C5192D"/>
            </a:solidFill>
          </c:spPr>
          <c:invertIfNegative val="0"/>
          <c:cat>
            <c:numRef>
              <c:f>'04_40'!$B$33:$E$33</c:f>
              <c:numCache>
                <c:formatCode>General</c:formatCode>
                <c:ptCount val="4"/>
                <c:pt idx="0">
                  <c:v>2012</c:v>
                </c:pt>
                <c:pt idx="1">
                  <c:v>2015</c:v>
                </c:pt>
                <c:pt idx="2">
                  <c:v>2018</c:v>
                </c:pt>
                <c:pt idx="3">
                  <c:v>2022</c:v>
                </c:pt>
              </c:numCache>
            </c:numRef>
          </c:cat>
          <c:val>
            <c:numRef>
              <c:f>'04_40'!$B$34:$E$34</c:f>
              <c:numCache>
                <c:formatCode>General</c:formatCode>
                <c:ptCount val="4"/>
                <c:pt idx="0">
                  <c:v>22.1</c:v>
                </c:pt>
                <c:pt idx="1">
                  <c:v>22.2</c:v>
                </c:pt>
                <c:pt idx="2">
                  <c:v>22.9</c:v>
                </c:pt>
                <c:pt idx="3">
                  <c:v>29.5</c:v>
                </c:pt>
              </c:numCache>
            </c:numRef>
          </c:val>
        </c:ser>
        <c:ser>
          <c:idx val="1"/>
          <c:order val="1"/>
          <c:tx>
            <c:strRef>
              <c:f>'04_40'!$A$35</c:f>
              <c:strCache>
                <c:ptCount val="1"/>
                <c:pt idx="0">
                  <c:v>Denmark</c:v>
                </c:pt>
              </c:strCache>
            </c:strRef>
          </c:tx>
          <c:spPr>
            <a:solidFill>
              <a:srgbClr val="E42C42"/>
            </a:solidFill>
          </c:spPr>
          <c:invertIfNegative val="0"/>
          <c:cat>
            <c:numRef>
              <c:f>'04_40'!$B$33:$E$33</c:f>
              <c:numCache>
                <c:formatCode>General</c:formatCode>
                <c:ptCount val="4"/>
                <c:pt idx="0">
                  <c:v>2012</c:v>
                </c:pt>
                <c:pt idx="1">
                  <c:v>2015</c:v>
                </c:pt>
                <c:pt idx="2">
                  <c:v>2018</c:v>
                </c:pt>
                <c:pt idx="3">
                  <c:v>2022</c:v>
                </c:pt>
              </c:numCache>
            </c:numRef>
          </c:cat>
          <c:val>
            <c:numRef>
              <c:f>'04_40'!$B$35:$E$35</c:f>
              <c:numCache>
                <c:formatCode>General</c:formatCode>
                <c:ptCount val="4"/>
                <c:pt idx="0">
                  <c:v>16.8</c:v>
                </c:pt>
                <c:pt idx="1">
                  <c:v>13.6</c:v>
                </c:pt>
                <c:pt idx="2">
                  <c:v>14.6</c:v>
                </c:pt>
                <c:pt idx="3">
                  <c:v>20.399999999999999</c:v>
                </c:pt>
              </c:numCache>
            </c:numRef>
          </c:val>
        </c:ser>
        <c:ser>
          <c:idx val="2"/>
          <c:order val="2"/>
          <c:tx>
            <c:strRef>
              <c:f>'04_40'!$A$36</c:f>
              <c:strCache>
                <c:ptCount val="1"/>
                <c:pt idx="0">
                  <c:v>Croatia</c:v>
                </c:pt>
              </c:strCache>
            </c:strRef>
          </c:tx>
          <c:spPr>
            <a:solidFill>
              <a:srgbClr val="E84659"/>
            </a:solidFill>
          </c:spPr>
          <c:invertIfNegative val="0"/>
          <c:cat>
            <c:numRef>
              <c:f>'04_40'!$B$33:$E$33</c:f>
              <c:numCache>
                <c:formatCode>General</c:formatCode>
                <c:ptCount val="4"/>
                <c:pt idx="0">
                  <c:v>2012</c:v>
                </c:pt>
                <c:pt idx="1">
                  <c:v>2015</c:v>
                </c:pt>
                <c:pt idx="2">
                  <c:v>2018</c:v>
                </c:pt>
                <c:pt idx="3">
                  <c:v>2022</c:v>
                </c:pt>
              </c:numCache>
            </c:numRef>
          </c:cat>
          <c:val>
            <c:numRef>
              <c:f>'04_40'!$B$36:$E$36</c:f>
              <c:numCache>
                <c:formatCode>General</c:formatCode>
                <c:ptCount val="4"/>
                <c:pt idx="0">
                  <c:v>29.9</c:v>
                </c:pt>
                <c:pt idx="1">
                  <c:v>32</c:v>
                </c:pt>
                <c:pt idx="2">
                  <c:v>31.2</c:v>
                </c:pt>
                <c:pt idx="3">
                  <c:v>32.9</c:v>
                </c:pt>
              </c:numCache>
            </c:numRef>
          </c:val>
        </c:ser>
        <c:ser>
          <c:idx val="3"/>
          <c:order val="3"/>
          <c:tx>
            <c:strRef>
              <c:f>'04_40'!$A$37</c:f>
              <c:strCache>
                <c:ptCount val="1"/>
                <c:pt idx="0">
                  <c:v>Serbia</c:v>
                </c:pt>
              </c:strCache>
            </c:strRef>
          </c:tx>
          <c:spPr>
            <a:solidFill>
              <a:srgbClr val="ED6F7E"/>
            </a:solidFill>
          </c:spPr>
          <c:invertIfNegative val="0"/>
          <c:cat>
            <c:numRef>
              <c:f>'04_40'!$B$33:$E$33</c:f>
              <c:numCache>
                <c:formatCode>General</c:formatCode>
                <c:ptCount val="4"/>
                <c:pt idx="0">
                  <c:v>2012</c:v>
                </c:pt>
                <c:pt idx="1">
                  <c:v>2015</c:v>
                </c:pt>
                <c:pt idx="2">
                  <c:v>2018</c:v>
                </c:pt>
                <c:pt idx="3">
                  <c:v>2022</c:v>
                </c:pt>
              </c:numCache>
            </c:numRef>
          </c:cat>
          <c:val>
            <c:numRef>
              <c:f>'04_40'!$B$37:$E$37</c:f>
              <c:numCache>
                <c:formatCode>General</c:formatCode>
                <c:ptCount val="4"/>
                <c:pt idx="0">
                  <c:v>38.9</c:v>
                </c:pt>
                <c:pt idx="1">
                  <c:v>0</c:v>
                </c:pt>
                <c:pt idx="2">
                  <c:v>39.700000000000003</c:v>
                </c:pt>
                <c:pt idx="3">
                  <c:v>43.1</c:v>
                </c:pt>
              </c:numCache>
            </c:numRef>
          </c:val>
        </c:ser>
        <c:dLbls>
          <c:showLegendKey val="0"/>
          <c:showVal val="0"/>
          <c:showCatName val="0"/>
          <c:showSerName val="0"/>
          <c:showPercent val="0"/>
          <c:showBubbleSize val="0"/>
        </c:dLbls>
        <c:gapWidth val="150"/>
        <c:axId val="151861504"/>
        <c:axId val="151863296"/>
      </c:barChart>
      <c:catAx>
        <c:axId val="151861504"/>
        <c:scaling>
          <c:orientation val="minMax"/>
        </c:scaling>
        <c:delete val="0"/>
        <c:axPos val="b"/>
        <c:numFmt formatCode="General" sourceLinked="1"/>
        <c:majorTickMark val="out"/>
        <c:minorTickMark val="none"/>
        <c:tickLblPos val="nextTo"/>
        <c:crossAx val="151863296"/>
        <c:crosses val="autoZero"/>
        <c:auto val="1"/>
        <c:lblAlgn val="ctr"/>
        <c:lblOffset val="100"/>
        <c:noMultiLvlLbl val="0"/>
      </c:catAx>
      <c:valAx>
        <c:axId val="15186329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51861504"/>
        <c:crosses val="autoZero"/>
        <c:crossBetween val="between"/>
      </c:valAx>
    </c:plotArea>
    <c:legend>
      <c:legendPos val="b"/>
      <c:layout/>
      <c:overlay val="0"/>
    </c:legend>
    <c:plotVisOnly val="1"/>
    <c:dispBlanksAs val="gap"/>
    <c:showDLblsOverMax val="0"/>
  </c:chart>
  <c:spPr>
    <a:ln>
      <a:solidFill>
        <a:srgbClr val="C5192D"/>
      </a:solidFill>
      <a:prstDash val="solid"/>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Low achieving 15-year-olds in reading, mathematics or science, 2012-2022 (Percentage)</a:t>
            </a:r>
            <a:endParaRPr sz="1200" b="0"/>
          </a:p>
          <a:p>
            <a:pPr>
              <a:defRPr sz="1400">
                <a:latin typeface="Calibri"/>
                <a:ea typeface="Calibri"/>
                <a:cs typeface="Calibri"/>
              </a:defRPr>
            </a:pPr>
            <a:r>
              <a:rPr sz="1200" b="0"/>
              <a:t>SDG ind 04_40: freq=Annual, field=Science, sex=Total</a:t>
            </a:r>
          </a:p>
        </c:rich>
      </c:tx>
      <c:overlay val="0"/>
    </c:title>
    <c:autoTitleDeleted val="0"/>
    <c:plotArea>
      <c:layout/>
      <c:barChart>
        <c:barDir val="col"/>
        <c:grouping val="clustered"/>
        <c:varyColors val="0"/>
        <c:ser>
          <c:idx val="0"/>
          <c:order val="0"/>
          <c:tx>
            <c:strRef>
              <c:f>'04_40'!$A$45</c:f>
              <c:strCache>
                <c:ptCount val="1"/>
                <c:pt idx="0">
                  <c:v>European Union - 27 countries (from 2020)</c:v>
                </c:pt>
              </c:strCache>
            </c:strRef>
          </c:tx>
          <c:spPr>
            <a:solidFill>
              <a:srgbClr val="C5192D"/>
            </a:solidFill>
          </c:spPr>
          <c:invertIfNegative val="0"/>
          <c:cat>
            <c:numRef>
              <c:f>'04_40'!$B$44:$E$44</c:f>
              <c:numCache>
                <c:formatCode>General</c:formatCode>
                <c:ptCount val="4"/>
                <c:pt idx="0">
                  <c:v>2012</c:v>
                </c:pt>
                <c:pt idx="1">
                  <c:v>2015</c:v>
                </c:pt>
                <c:pt idx="2">
                  <c:v>2018</c:v>
                </c:pt>
                <c:pt idx="3">
                  <c:v>2022</c:v>
                </c:pt>
              </c:numCache>
            </c:numRef>
          </c:cat>
          <c:val>
            <c:numRef>
              <c:f>'04_40'!$B$45:$E$45</c:f>
              <c:numCache>
                <c:formatCode>General</c:formatCode>
                <c:ptCount val="4"/>
                <c:pt idx="0">
                  <c:v>16.8</c:v>
                </c:pt>
                <c:pt idx="1">
                  <c:v>21.1</c:v>
                </c:pt>
                <c:pt idx="2">
                  <c:v>22.3</c:v>
                </c:pt>
                <c:pt idx="3">
                  <c:v>24.2</c:v>
                </c:pt>
              </c:numCache>
            </c:numRef>
          </c:val>
        </c:ser>
        <c:ser>
          <c:idx val="1"/>
          <c:order val="1"/>
          <c:tx>
            <c:strRef>
              <c:f>'04_40'!$A$46</c:f>
              <c:strCache>
                <c:ptCount val="1"/>
                <c:pt idx="0">
                  <c:v>Denmark</c:v>
                </c:pt>
              </c:strCache>
            </c:strRef>
          </c:tx>
          <c:spPr>
            <a:solidFill>
              <a:srgbClr val="E42C42"/>
            </a:solidFill>
          </c:spPr>
          <c:invertIfNegative val="0"/>
          <c:cat>
            <c:numRef>
              <c:f>'04_40'!$B$44:$E$44</c:f>
              <c:numCache>
                <c:formatCode>General</c:formatCode>
                <c:ptCount val="4"/>
                <c:pt idx="0">
                  <c:v>2012</c:v>
                </c:pt>
                <c:pt idx="1">
                  <c:v>2015</c:v>
                </c:pt>
                <c:pt idx="2">
                  <c:v>2018</c:v>
                </c:pt>
                <c:pt idx="3">
                  <c:v>2022</c:v>
                </c:pt>
              </c:numCache>
            </c:numRef>
          </c:cat>
          <c:val>
            <c:numRef>
              <c:f>'04_40'!$B$46:$E$46</c:f>
              <c:numCache>
                <c:formatCode>General</c:formatCode>
                <c:ptCount val="4"/>
                <c:pt idx="0">
                  <c:v>16.7</c:v>
                </c:pt>
                <c:pt idx="1">
                  <c:v>15.9</c:v>
                </c:pt>
                <c:pt idx="2">
                  <c:v>18.7</c:v>
                </c:pt>
                <c:pt idx="3">
                  <c:v>19.5</c:v>
                </c:pt>
              </c:numCache>
            </c:numRef>
          </c:val>
        </c:ser>
        <c:ser>
          <c:idx val="2"/>
          <c:order val="2"/>
          <c:tx>
            <c:strRef>
              <c:f>'04_40'!$A$47</c:f>
              <c:strCache>
                <c:ptCount val="1"/>
                <c:pt idx="0">
                  <c:v>Croatia</c:v>
                </c:pt>
              </c:strCache>
            </c:strRef>
          </c:tx>
          <c:spPr>
            <a:solidFill>
              <a:srgbClr val="E84659"/>
            </a:solidFill>
          </c:spPr>
          <c:invertIfNegative val="0"/>
          <c:cat>
            <c:numRef>
              <c:f>'04_40'!$B$44:$E$44</c:f>
              <c:numCache>
                <c:formatCode>General</c:formatCode>
                <c:ptCount val="4"/>
                <c:pt idx="0">
                  <c:v>2012</c:v>
                </c:pt>
                <c:pt idx="1">
                  <c:v>2015</c:v>
                </c:pt>
                <c:pt idx="2">
                  <c:v>2018</c:v>
                </c:pt>
                <c:pt idx="3">
                  <c:v>2022</c:v>
                </c:pt>
              </c:numCache>
            </c:numRef>
          </c:cat>
          <c:val>
            <c:numRef>
              <c:f>'04_40'!$B$47:$E$47</c:f>
              <c:numCache>
                <c:formatCode>General</c:formatCode>
                <c:ptCount val="4"/>
                <c:pt idx="0">
                  <c:v>17.3</c:v>
                </c:pt>
                <c:pt idx="1">
                  <c:v>24.6</c:v>
                </c:pt>
                <c:pt idx="2">
                  <c:v>25.4</c:v>
                </c:pt>
                <c:pt idx="3">
                  <c:v>22.4</c:v>
                </c:pt>
              </c:numCache>
            </c:numRef>
          </c:val>
        </c:ser>
        <c:ser>
          <c:idx val="3"/>
          <c:order val="3"/>
          <c:tx>
            <c:strRef>
              <c:f>'04_40'!$A$48</c:f>
              <c:strCache>
                <c:ptCount val="1"/>
                <c:pt idx="0">
                  <c:v>Serbia</c:v>
                </c:pt>
              </c:strCache>
            </c:strRef>
          </c:tx>
          <c:spPr>
            <a:solidFill>
              <a:srgbClr val="ED6F7E"/>
            </a:solidFill>
          </c:spPr>
          <c:invertIfNegative val="0"/>
          <c:cat>
            <c:numRef>
              <c:f>'04_40'!$B$44:$E$44</c:f>
              <c:numCache>
                <c:formatCode>General</c:formatCode>
                <c:ptCount val="4"/>
                <c:pt idx="0">
                  <c:v>2012</c:v>
                </c:pt>
                <c:pt idx="1">
                  <c:v>2015</c:v>
                </c:pt>
                <c:pt idx="2">
                  <c:v>2018</c:v>
                </c:pt>
                <c:pt idx="3">
                  <c:v>2022</c:v>
                </c:pt>
              </c:numCache>
            </c:numRef>
          </c:cat>
          <c:val>
            <c:numRef>
              <c:f>'04_40'!$B$48:$E$48</c:f>
              <c:numCache>
                <c:formatCode>General</c:formatCode>
                <c:ptCount val="4"/>
                <c:pt idx="0">
                  <c:v>35</c:v>
                </c:pt>
                <c:pt idx="1">
                  <c:v>0</c:v>
                </c:pt>
                <c:pt idx="2">
                  <c:v>38.299999999999997</c:v>
                </c:pt>
                <c:pt idx="3">
                  <c:v>35.1</c:v>
                </c:pt>
              </c:numCache>
            </c:numRef>
          </c:val>
        </c:ser>
        <c:dLbls>
          <c:showLegendKey val="0"/>
          <c:showVal val="0"/>
          <c:showCatName val="0"/>
          <c:showSerName val="0"/>
          <c:showPercent val="0"/>
          <c:showBubbleSize val="0"/>
        </c:dLbls>
        <c:gapWidth val="150"/>
        <c:axId val="152381312"/>
        <c:axId val="152382848"/>
      </c:barChart>
      <c:catAx>
        <c:axId val="152381312"/>
        <c:scaling>
          <c:orientation val="minMax"/>
        </c:scaling>
        <c:delete val="0"/>
        <c:axPos val="b"/>
        <c:numFmt formatCode="General" sourceLinked="1"/>
        <c:majorTickMark val="out"/>
        <c:minorTickMark val="none"/>
        <c:tickLblPos val="nextTo"/>
        <c:crossAx val="152382848"/>
        <c:crosses val="autoZero"/>
        <c:auto val="1"/>
        <c:lblAlgn val="ctr"/>
        <c:lblOffset val="100"/>
        <c:noMultiLvlLbl val="0"/>
      </c:catAx>
      <c:valAx>
        <c:axId val="15238284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52381312"/>
        <c:crosses val="autoZero"/>
        <c:crossBetween val="between"/>
      </c:valAx>
    </c:plotArea>
    <c:legend>
      <c:legendPos val="b"/>
      <c:overlay val="0"/>
    </c:legend>
    <c:plotVisOnly val="1"/>
    <c:dispBlanksAs val="gap"/>
    <c:showDLblsOverMax val="0"/>
  </c:chart>
  <c:spPr>
    <a:ln>
      <a:solidFill>
        <a:srgbClr val="C5192D"/>
      </a:solidFill>
      <a:prstDash val="solid"/>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Adult participation in learning in the past four weeks by sex, 2010-2023 (Percentage)</a:t>
            </a:r>
            <a:endParaRPr lang="en-US" sz="1200" b="0"/>
          </a:p>
          <a:p>
            <a:pPr>
              <a:defRPr sz="1400">
                <a:latin typeface="Calibri"/>
                <a:ea typeface="Calibri"/>
                <a:cs typeface="Calibri"/>
              </a:defRPr>
            </a:pPr>
            <a:r>
              <a:rPr lang="en-US" sz="1200" b="0"/>
              <a:t>SDG ind 04_60: freq=Annual, age=From 25 to 64 years, sex=Total</a:t>
            </a:r>
          </a:p>
        </c:rich>
      </c:tx>
      <c:layout/>
      <c:overlay val="0"/>
    </c:title>
    <c:autoTitleDeleted val="0"/>
    <c:plotArea>
      <c:layout/>
      <c:barChart>
        <c:barDir val="col"/>
        <c:grouping val="clustered"/>
        <c:varyColors val="0"/>
        <c:ser>
          <c:idx val="0"/>
          <c:order val="0"/>
          <c:tx>
            <c:strRef>
              <c:f>'04_60'!$A$23</c:f>
              <c:strCache>
                <c:ptCount val="1"/>
                <c:pt idx="0">
                  <c:v>European Union - 27 countries (from 2020)</c:v>
                </c:pt>
              </c:strCache>
            </c:strRef>
          </c:tx>
          <c:spPr>
            <a:solidFill>
              <a:srgbClr val="C5192D"/>
            </a:solidFill>
          </c:spPr>
          <c:invertIfNegative val="0"/>
          <c:cat>
            <c:numRef>
              <c:f>'04_60'!$B$22:$O$22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'04_60'!$B$23:$O$23</c:f>
              <c:numCache>
                <c:formatCode>General</c:formatCode>
                <c:ptCount val="14"/>
                <c:pt idx="0">
                  <c:v>7.8</c:v>
                </c:pt>
                <c:pt idx="1">
                  <c:v>8.1</c:v>
                </c:pt>
                <c:pt idx="2">
                  <c:v>8.1999999999999993</c:v>
                </c:pt>
                <c:pt idx="3">
                  <c:v>9.9</c:v>
                </c:pt>
                <c:pt idx="4">
                  <c:v>10.1</c:v>
                </c:pt>
                <c:pt idx="5">
                  <c:v>10.1</c:v>
                </c:pt>
                <c:pt idx="6">
                  <c:v>10.3</c:v>
                </c:pt>
                <c:pt idx="7">
                  <c:v>10.4</c:v>
                </c:pt>
                <c:pt idx="8">
                  <c:v>10.7</c:v>
                </c:pt>
                <c:pt idx="9">
                  <c:v>10.8</c:v>
                </c:pt>
                <c:pt idx="10">
                  <c:v>9.1</c:v>
                </c:pt>
                <c:pt idx="11">
                  <c:v>10.8</c:v>
                </c:pt>
                <c:pt idx="12">
                  <c:v>11.9</c:v>
                </c:pt>
                <c:pt idx="13">
                  <c:v>12.8</c:v>
                </c:pt>
              </c:numCache>
            </c:numRef>
          </c:val>
        </c:ser>
        <c:ser>
          <c:idx val="1"/>
          <c:order val="1"/>
          <c:tx>
            <c:strRef>
              <c:f>'04_60'!$A$24</c:f>
              <c:strCache>
                <c:ptCount val="1"/>
                <c:pt idx="0">
                  <c:v>Denmark</c:v>
                </c:pt>
              </c:strCache>
            </c:strRef>
          </c:tx>
          <c:spPr>
            <a:solidFill>
              <a:srgbClr val="E42C42"/>
            </a:solidFill>
          </c:spPr>
          <c:invertIfNegative val="0"/>
          <c:cat>
            <c:numRef>
              <c:f>'04_60'!$B$22:$O$22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'04_60'!$B$24:$O$24</c:f>
              <c:numCache>
                <c:formatCode>General</c:formatCode>
                <c:ptCount val="14"/>
                <c:pt idx="0">
                  <c:v>32.700000000000003</c:v>
                </c:pt>
                <c:pt idx="1">
                  <c:v>32.299999999999997</c:v>
                </c:pt>
                <c:pt idx="2">
                  <c:v>31.6</c:v>
                </c:pt>
                <c:pt idx="3">
                  <c:v>31.5</c:v>
                </c:pt>
                <c:pt idx="4">
                  <c:v>31.9</c:v>
                </c:pt>
                <c:pt idx="5">
                  <c:v>31.5</c:v>
                </c:pt>
                <c:pt idx="6">
                  <c:v>28</c:v>
                </c:pt>
                <c:pt idx="7">
                  <c:v>26.9</c:v>
                </c:pt>
                <c:pt idx="8">
                  <c:v>23.5</c:v>
                </c:pt>
                <c:pt idx="9">
                  <c:v>25.3</c:v>
                </c:pt>
                <c:pt idx="10">
                  <c:v>20</c:v>
                </c:pt>
                <c:pt idx="11">
                  <c:v>22.4</c:v>
                </c:pt>
                <c:pt idx="12">
                  <c:v>27.9</c:v>
                </c:pt>
                <c:pt idx="13">
                  <c:v>30.5</c:v>
                </c:pt>
              </c:numCache>
            </c:numRef>
          </c:val>
        </c:ser>
        <c:ser>
          <c:idx val="2"/>
          <c:order val="2"/>
          <c:tx>
            <c:strRef>
              <c:f>'04_60'!$A$25</c:f>
              <c:strCache>
                <c:ptCount val="1"/>
                <c:pt idx="0">
                  <c:v>Croatia</c:v>
                </c:pt>
              </c:strCache>
            </c:strRef>
          </c:tx>
          <c:spPr>
            <a:solidFill>
              <a:srgbClr val="E84659"/>
            </a:solidFill>
          </c:spPr>
          <c:invertIfNegative val="0"/>
          <c:cat>
            <c:numRef>
              <c:f>'04_60'!$B$22:$O$22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'04_60'!$B$25:$O$25</c:f>
              <c:numCache>
                <c:formatCode>General</c:formatCode>
                <c:ptCount val="14"/>
                <c:pt idx="0">
                  <c:v>3</c:v>
                </c:pt>
                <c:pt idx="1">
                  <c:v>3.1</c:v>
                </c:pt>
                <c:pt idx="2">
                  <c:v>3.4</c:v>
                </c:pt>
                <c:pt idx="3">
                  <c:v>3.3</c:v>
                </c:pt>
                <c:pt idx="4">
                  <c:v>2.8</c:v>
                </c:pt>
                <c:pt idx="5">
                  <c:v>3.2</c:v>
                </c:pt>
                <c:pt idx="6">
                  <c:v>3</c:v>
                </c:pt>
                <c:pt idx="7">
                  <c:v>2.2999999999999998</c:v>
                </c:pt>
                <c:pt idx="8">
                  <c:v>2.7</c:v>
                </c:pt>
                <c:pt idx="9">
                  <c:v>3.5</c:v>
                </c:pt>
                <c:pt idx="10">
                  <c:v>3.2</c:v>
                </c:pt>
                <c:pt idx="11">
                  <c:v>5.3</c:v>
                </c:pt>
                <c:pt idx="12">
                  <c:v>4.9000000000000004</c:v>
                </c:pt>
                <c:pt idx="13">
                  <c:v>6.4</c:v>
                </c:pt>
              </c:numCache>
            </c:numRef>
          </c:val>
        </c:ser>
        <c:ser>
          <c:idx val="3"/>
          <c:order val="3"/>
          <c:tx>
            <c:strRef>
              <c:f>'04_60'!$A$26</c:f>
              <c:strCache>
                <c:ptCount val="1"/>
                <c:pt idx="0">
                  <c:v>Serbia</c:v>
                </c:pt>
              </c:strCache>
            </c:strRef>
          </c:tx>
          <c:spPr>
            <a:solidFill>
              <a:srgbClr val="ED6F7E"/>
            </a:solidFill>
          </c:spPr>
          <c:invertIfNegative val="0"/>
          <c:cat>
            <c:numRef>
              <c:f>'04_60'!$B$22:$O$22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'04_60'!$B$26:$O$26</c:f>
              <c:numCache>
                <c:formatCode>General</c:formatCode>
                <c:ptCount val="14"/>
                <c:pt idx="0">
                  <c:v>4</c:v>
                </c:pt>
                <c:pt idx="1">
                  <c:v>3.5</c:v>
                </c:pt>
                <c:pt idx="2">
                  <c:v>3.6</c:v>
                </c:pt>
                <c:pt idx="3">
                  <c:v>3.9</c:v>
                </c:pt>
                <c:pt idx="4">
                  <c:v>4.4000000000000004</c:v>
                </c:pt>
                <c:pt idx="5">
                  <c:v>4.8</c:v>
                </c:pt>
                <c:pt idx="6">
                  <c:v>5.0999999999999996</c:v>
                </c:pt>
                <c:pt idx="7">
                  <c:v>4.4000000000000004</c:v>
                </c:pt>
                <c:pt idx="8">
                  <c:v>4.0999999999999996</c:v>
                </c:pt>
                <c:pt idx="9">
                  <c:v>4.3</c:v>
                </c:pt>
                <c:pt idx="10">
                  <c:v>3.7</c:v>
                </c:pt>
                <c:pt idx="11">
                  <c:v>4.8</c:v>
                </c:pt>
                <c:pt idx="12">
                  <c:v>5.0999999999999996</c:v>
                </c:pt>
                <c:pt idx="13">
                  <c:v>6.1</c:v>
                </c:pt>
              </c:numCache>
            </c:numRef>
          </c:val>
        </c:ser>
        <c:dLbls>
          <c:showLegendKey val="0"/>
          <c:showVal val="0"/>
          <c:showCatName val="0"/>
          <c:showSerName val="0"/>
          <c:showPercent val="0"/>
          <c:showBubbleSize val="0"/>
        </c:dLbls>
        <c:gapWidth val="150"/>
        <c:axId val="147622912"/>
        <c:axId val="147744256"/>
      </c:barChart>
      <c:catAx>
        <c:axId val="147622912"/>
        <c:scaling>
          <c:orientation val="minMax"/>
        </c:scaling>
        <c:delete val="0"/>
        <c:axPos val="b"/>
        <c:numFmt formatCode="General" sourceLinked="1"/>
        <c:majorTickMark val="out"/>
        <c:minorTickMark val="none"/>
        <c:tickLblPos val="nextTo"/>
        <c:crossAx val="147744256"/>
        <c:crosses val="autoZero"/>
        <c:auto val="1"/>
        <c:lblAlgn val="ctr"/>
        <c:lblOffset val="100"/>
        <c:noMultiLvlLbl val="0"/>
      </c:catAx>
      <c:valAx>
        <c:axId val="14774425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47622912"/>
        <c:crosses val="autoZero"/>
        <c:crossBetween val="between"/>
      </c:valAx>
    </c:plotArea>
    <c:legend>
      <c:legendPos val="b"/>
      <c:layout/>
      <c:overlay val="0"/>
    </c:legend>
    <c:plotVisOnly val="1"/>
    <c:dispBlanksAs val="gap"/>
    <c:showDLblsOverMax val="0"/>
  </c:chart>
  <c:spPr>
    <a:ln>
      <a:solidFill>
        <a:srgbClr val="C5192D"/>
      </a:solidFill>
      <a:prstDash val="solid"/>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Adult participation in learning in the past four weeks by sex, 2010-2023 (Percentage)</a:t>
            </a:r>
            <a:endParaRPr lang="en-US" sz="1200" b="0"/>
          </a:p>
          <a:p>
            <a:pPr>
              <a:defRPr sz="1400">
                <a:latin typeface="Calibri"/>
                <a:ea typeface="Calibri"/>
                <a:cs typeface="Calibri"/>
              </a:defRPr>
            </a:pPr>
            <a:r>
              <a:rPr lang="en-US" sz="1200" b="0"/>
              <a:t>SDG ind 04_60: freq=Annual, age=From 25 to 64 years, sex=Males</a:t>
            </a:r>
          </a:p>
        </c:rich>
      </c:tx>
      <c:layout/>
      <c:overlay val="0"/>
    </c:title>
    <c:autoTitleDeleted val="0"/>
    <c:plotArea>
      <c:layout/>
      <c:barChart>
        <c:barDir val="col"/>
        <c:grouping val="clustered"/>
        <c:varyColors val="0"/>
        <c:ser>
          <c:idx val="0"/>
          <c:order val="0"/>
          <c:tx>
            <c:strRef>
              <c:f>'04_60'!$A$34</c:f>
              <c:strCache>
                <c:ptCount val="1"/>
                <c:pt idx="0">
                  <c:v>European Union - 27 countries (from 2020)</c:v>
                </c:pt>
              </c:strCache>
            </c:strRef>
          </c:tx>
          <c:spPr>
            <a:solidFill>
              <a:srgbClr val="C5192D"/>
            </a:solidFill>
          </c:spPr>
          <c:invertIfNegative val="0"/>
          <c:cat>
            <c:numRef>
              <c:f>'04_60'!$B$33:$O$33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'04_60'!$B$34:$O$34</c:f>
              <c:numCache>
                <c:formatCode>General</c:formatCode>
                <c:ptCount val="14"/>
                <c:pt idx="0">
                  <c:v>7.3</c:v>
                </c:pt>
                <c:pt idx="1">
                  <c:v>7.5</c:v>
                </c:pt>
                <c:pt idx="2">
                  <c:v>7.6</c:v>
                </c:pt>
                <c:pt idx="3">
                  <c:v>9</c:v>
                </c:pt>
                <c:pt idx="4">
                  <c:v>9.3000000000000007</c:v>
                </c:pt>
                <c:pt idx="5">
                  <c:v>9.1999999999999993</c:v>
                </c:pt>
                <c:pt idx="6">
                  <c:v>9.4</c:v>
                </c:pt>
                <c:pt idx="7">
                  <c:v>9.6</c:v>
                </c:pt>
                <c:pt idx="8">
                  <c:v>9.6999999999999993</c:v>
                </c:pt>
                <c:pt idx="9">
                  <c:v>9.8000000000000007</c:v>
                </c:pt>
                <c:pt idx="10">
                  <c:v>8.3000000000000007</c:v>
                </c:pt>
                <c:pt idx="11">
                  <c:v>10</c:v>
                </c:pt>
                <c:pt idx="12">
                  <c:v>10.8</c:v>
                </c:pt>
                <c:pt idx="13">
                  <c:v>11.6</c:v>
                </c:pt>
              </c:numCache>
            </c:numRef>
          </c:val>
        </c:ser>
        <c:ser>
          <c:idx val="1"/>
          <c:order val="1"/>
          <c:tx>
            <c:strRef>
              <c:f>'04_60'!$A$35</c:f>
              <c:strCache>
                <c:ptCount val="1"/>
                <c:pt idx="0">
                  <c:v>Denmark</c:v>
                </c:pt>
              </c:strCache>
            </c:strRef>
          </c:tx>
          <c:spPr>
            <a:solidFill>
              <a:srgbClr val="E42C42"/>
            </a:solidFill>
          </c:spPr>
          <c:invertIfNegative val="0"/>
          <c:cat>
            <c:numRef>
              <c:f>'04_60'!$B$33:$O$33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'04_60'!$B$35:$O$35</c:f>
              <c:numCache>
                <c:formatCode>General</c:formatCode>
                <c:ptCount val="14"/>
                <c:pt idx="0">
                  <c:v>26</c:v>
                </c:pt>
                <c:pt idx="1">
                  <c:v>25.7</c:v>
                </c:pt>
                <c:pt idx="2">
                  <c:v>25.4</c:v>
                </c:pt>
                <c:pt idx="3">
                  <c:v>25.8</c:v>
                </c:pt>
                <c:pt idx="4">
                  <c:v>26.2</c:v>
                </c:pt>
                <c:pt idx="5">
                  <c:v>25.6</c:v>
                </c:pt>
                <c:pt idx="6">
                  <c:v>23</c:v>
                </c:pt>
                <c:pt idx="7">
                  <c:v>22.4</c:v>
                </c:pt>
                <c:pt idx="8">
                  <c:v>19.100000000000001</c:v>
                </c:pt>
                <c:pt idx="9">
                  <c:v>20.7</c:v>
                </c:pt>
                <c:pt idx="10">
                  <c:v>16.399999999999999</c:v>
                </c:pt>
                <c:pt idx="11">
                  <c:v>18.100000000000001</c:v>
                </c:pt>
                <c:pt idx="12">
                  <c:v>23.6</c:v>
                </c:pt>
                <c:pt idx="13">
                  <c:v>25.7</c:v>
                </c:pt>
              </c:numCache>
            </c:numRef>
          </c:val>
        </c:ser>
        <c:ser>
          <c:idx val="2"/>
          <c:order val="2"/>
          <c:tx>
            <c:strRef>
              <c:f>'04_60'!$A$36</c:f>
              <c:strCache>
                <c:ptCount val="1"/>
                <c:pt idx="0">
                  <c:v>Croatia</c:v>
                </c:pt>
              </c:strCache>
            </c:strRef>
          </c:tx>
          <c:spPr>
            <a:solidFill>
              <a:srgbClr val="E84659"/>
            </a:solidFill>
          </c:spPr>
          <c:invertIfNegative val="0"/>
          <c:cat>
            <c:numRef>
              <c:f>'04_60'!$B$33:$O$33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'04_60'!$B$36:$O$36</c:f>
              <c:numCache>
                <c:formatCode>General</c:formatCode>
                <c:ptCount val="14"/>
                <c:pt idx="0">
                  <c:v>3</c:v>
                </c:pt>
                <c:pt idx="1">
                  <c:v>2.9</c:v>
                </c:pt>
                <c:pt idx="2">
                  <c:v>3</c:v>
                </c:pt>
                <c:pt idx="3">
                  <c:v>3.1</c:v>
                </c:pt>
                <c:pt idx="4">
                  <c:v>2.6</c:v>
                </c:pt>
                <c:pt idx="5">
                  <c:v>2.7</c:v>
                </c:pt>
                <c:pt idx="6">
                  <c:v>3</c:v>
                </c:pt>
                <c:pt idx="7">
                  <c:v>2</c:v>
                </c:pt>
                <c:pt idx="8">
                  <c:v>2.2999999999999998</c:v>
                </c:pt>
                <c:pt idx="9">
                  <c:v>3.3</c:v>
                </c:pt>
                <c:pt idx="10">
                  <c:v>2.7</c:v>
                </c:pt>
                <c:pt idx="11">
                  <c:v>3.9</c:v>
                </c:pt>
                <c:pt idx="12">
                  <c:v>4.4000000000000004</c:v>
                </c:pt>
                <c:pt idx="13">
                  <c:v>5.9</c:v>
                </c:pt>
              </c:numCache>
            </c:numRef>
          </c:val>
        </c:ser>
        <c:ser>
          <c:idx val="3"/>
          <c:order val="3"/>
          <c:tx>
            <c:strRef>
              <c:f>'04_60'!$A$37</c:f>
              <c:strCache>
                <c:ptCount val="1"/>
                <c:pt idx="0">
                  <c:v>Serbia</c:v>
                </c:pt>
              </c:strCache>
            </c:strRef>
          </c:tx>
          <c:spPr>
            <a:solidFill>
              <a:srgbClr val="ED6F7E"/>
            </a:solidFill>
          </c:spPr>
          <c:invertIfNegative val="0"/>
          <c:cat>
            <c:numRef>
              <c:f>'04_60'!$B$33:$O$33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'04_60'!$B$37:$O$37</c:f>
              <c:numCache>
                <c:formatCode>General</c:formatCode>
                <c:ptCount val="14"/>
                <c:pt idx="0">
                  <c:v>3.9</c:v>
                </c:pt>
                <c:pt idx="1">
                  <c:v>3.2</c:v>
                </c:pt>
                <c:pt idx="2">
                  <c:v>3.4</c:v>
                </c:pt>
                <c:pt idx="3">
                  <c:v>3.4</c:v>
                </c:pt>
                <c:pt idx="4">
                  <c:v>4.0999999999999996</c:v>
                </c:pt>
                <c:pt idx="5">
                  <c:v>4.5</c:v>
                </c:pt>
                <c:pt idx="6">
                  <c:v>4.8</c:v>
                </c:pt>
                <c:pt idx="7">
                  <c:v>4.2</c:v>
                </c:pt>
                <c:pt idx="8">
                  <c:v>3.7</c:v>
                </c:pt>
                <c:pt idx="9">
                  <c:v>3.8</c:v>
                </c:pt>
                <c:pt idx="10">
                  <c:v>3.3</c:v>
                </c:pt>
                <c:pt idx="11">
                  <c:v>4.2</c:v>
                </c:pt>
                <c:pt idx="12">
                  <c:v>4.4000000000000004</c:v>
                </c:pt>
                <c:pt idx="13">
                  <c:v>5.5</c:v>
                </c:pt>
              </c:numCache>
            </c:numRef>
          </c:val>
        </c:ser>
        <c:dLbls>
          <c:showLegendKey val="0"/>
          <c:showVal val="0"/>
          <c:showCatName val="0"/>
          <c:showSerName val="0"/>
          <c:showPercent val="0"/>
          <c:showBubbleSize val="0"/>
        </c:dLbls>
        <c:gapWidth val="150"/>
        <c:axId val="152310912"/>
        <c:axId val="152312448"/>
      </c:barChart>
      <c:catAx>
        <c:axId val="152310912"/>
        <c:scaling>
          <c:orientation val="minMax"/>
        </c:scaling>
        <c:delete val="0"/>
        <c:axPos val="b"/>
        <c:numFmt formatCode="General" sourceLinked="1"/>
        <c:majorTickMark val="out"/>
        <c:minorTickMark val="none"/>
        <c:tickLblPos val="nextTo"/>
        <c:crossAx val="152312448"/>
        <c:crosses val="autoZero"/>
        <c:auto val="1"/>
        <c:lblAlgn val="ctr"/>
        <c:lblOffset val="100"/>
        <c:noMultiLvlLbl val="0"/>
      </c:catAx>
      <c:valAx>
        <c:axId val="15231244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52310912"/>
        <c:crosses val="autoZero"/>
        <c:crossBetween val="between"/>
      </c:valAx>
    </c:plotArea>
    <c:legend>
      <c:legendPos val="b"/>
      <c:layout/>
      <c:overlay val="0"/>
    </c:legend>
    <c:plotVisOnly val="1"/>
    <c:dispBlanksAs val="gap"/>
    <c:showDLblsOverMax val="0"/>
  </c:chart>
  <c:spPr>
    <a:ln>
      <a:solidFill>
        <a:srgbClr val="C5192D"/>
      </a:solidFill>
      <a:prstDash val="soli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Persons at risk of monetary poverty after social transfers - EU-SILC and ECHP surveys, 2010-2023 (Thousand persons)</a:t>
            </a:r>
            <a:endParaRPr lang="en-US" sz="1200" b="0"/>
          </a:p>
          <a:p>
            <a:pPr>
              <a:defRPr sz="1400">
                <a:latin typeface="Calibri"/>
                <a:ea typeface="Calibri"/>
                <a:cs typeface="Calibri"/>
              </a:defRPr>
            </a:pPr>
            <a:r>
              <a:rPr lang="en-US" sz="1200" b="0"/>
              <a:t>SDG ind 01_20: freq=Annual, indic_il=At risk of poverty rate (cut-off point: 60% of median equivalised income after social transfers), s...</a:t>
            </a:r>
          </a:p>
        </c:rich>
      </c:tx>
      <c:layout/>
      <c:overlay val="0"/>
    </c:title>
    <c:autoTitleDeleted val="0"/>
    <c:plotArea>
      <c:layout/>
      <c:barChart>
        <c:barDir val="col"/>
        <c:grouping val="clustered"/>
        <c:varyColors val="0"/>
        <c:ser>
          <c:idx val="0"/>
          <c:order val="0"/>
          <c:tx>
            <c:strRef>
              <c:f>'01_20'!$A$36</c:f>
              <c:strCache>
                <c:ptCount val="1"/>
                <c:pt idx="0">
                  <c:v>European Union - 27 countries (from 2020)</c:v>
                </c:pt>
              </c:strCache>
            </c:strRef>
          </c:tx>
          <c:spPr>
            <a:solidFill>
              <a:srgbClr val="E5243B"/>
            </a:solidFill>
          </c:spPr>
          <c:invertIfNegative val="0"/>
          <c:cat>
            <c:numRef>
              <c:f>'01_20'!$B$35:$O$35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'01_20'!$B$36:$O$36</c:f>
              <c:numCache>
                <c:formatCode>General</c:formatCode>
                <c:ptCount val="14"/>
                <c:pt idx="0">
                  <c:v>71501</c:v>
                </c:pt>
                <c:pt idx="1">
                  <c:v>73838</c:v>
                </c:pt>
                <c:pt idx="2">
                  <c:v>73982</c:v>
                </c:pt>
                <c:pt idx="3">
                  <c:v>73420</c:v>
                </c:pt>
                <c:pt idx="4">
                  <c:v>75325</c:v>
                </c:pt>
                <c:pt idx="5">
                  <c:v>76112</c:v>
                </c:pt>
                <c:pt idx="6">
                  <c:v>76640</c:v>
                </c:pt>
                <c:pt idx="7">
                  <c:v>74134</c:v>
                </c:pt>
                <c:pt idx="8">
                  <c:v>73787</c:v>
                </c:pt>
                <c:pt idx="9">
                  <c:v>72103</c:v>
                </c:pt>
                <c:pt idx="10">
                  <c:v>73281</c:v>
                </c:pt>
                <c:pt idx="11">
                  <c:v>73744</c:v>
                </c:pt>
                <c:pt idx="12">
                  <c:v>72822</c:v>
                </c:pt>
                <c:pt idx="13">
                  <c:v>71740</c:v>
                </c:pt>
              </c:numCache>
            </c:numRef>
          </c:val>
        </c:ser>
        <c:ser>
          <c:idx val="1"/>
          <c:order val="1"/>
          <c:tx>
            <c:strRef>
              <c:f>'01_20'!$A$37</c:f>
              <c:strCache>
                <c:ptCount val="1"/>
                <c:pt idx="0">
                  <c:v>Denmark</c:v>
                </c:pt>
              </c:strCache>
            </c:strRef>
          </c:tx>
          <c:spPr>
            <a:solidFill>
              <a:srgbClr val="E94357"/>
            </a:solidFill>
          </c:spPr>
          <c:invertIfNegative val="0"/>
          <c:cat>
            <c:numRef>
              <c:f>'01_20'!$B$35:$O$35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'01_20'!$B$37:$O$37</c:f>
              <c:numCache>
                <c:formatCode>General</c:formatCode>
                <c:ptCount val="14"/>
                <c:pt idx="0">
                  <c:v>728</c:v>
                </c:pt>
                <c:pt idx="1">
                  <c:v>665</c:v>
                </c:pt>
                <c:pt idx="2">
                  <c:v>662</c:v>
                </c:pt>
                <c:pt idx="3">
                  <c:v>664</c:v>
                </c:pt>
                <c:pt idx="4">
                  <c:v>678</c:v>
                </c:pt>
                <c:pt idx="5">
                  <c:v>686</c:v>
                </c:pt>
                <c:pt idx="6">
                  <c:v>675</c:v>
                </c:pt>
                <c:pt idx="7">
                  <c:v>704</c:v>
                </c:pt>
                <c:pt idx="8">
                  <c:v>728</c:v>
                </c:pt>
                <c:pt idx="9">
                  <c:v>719</c:v>
                </c:pt>
                <c:pt idx="10">
                  <c:v>696</c:v>
                </c:pt>
                <c:pt idx="11">
                  <c:v>714</c:v>
                </c:pt>
                <c:pt idx="12">
                  <c:v>720</c:v>
                </c:pt>
                <c:pt idx="13">
                  <c:v>692</c:v>
                </c:pt>
              </c:numCache>
            </c:numRef>
          </c:val>
        </c:ser>
        <c:ser>
          <c:idx val="2"/>
          <c:order val="2"/>
          <c:tx>
            <c:strRef>
              <c:f>'01_20'!$A$38</c:f>
              <c:strCache>
                <c:ptCount val="1"/>
                <c:pt idx="0">
                  <c:v>Croatia</c:v>
                </c:pt>
              </c:strCache>
            </c:strRef>
          </c:tx>
          <c:spPr>
            <a:solidFill>
              <a:srgbClr val="EC5E6F"/>
            </a:solidFill>
          </c:spPr>
          <c:invertIfNegative val="0"/>
          <c:cat>
            <c:numRef>
              <c:f>'01_20'!$B$35:$O$35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'01_20'!$B$38:$O$38</c:f>
              <c:numCache>
                <c:formatCode>General</c:formatCode>
                <c:ptCount val="14"/>
                <c:pt idx="0">
                  <c:v>874</c:v>
                </c:pt>
                <c:pt idx="1">
                  <c:v>889</c:v>
                </c:pt>
                <c:pt idx="2">
                  <c:v>865</c:v>
                </c:pt>
                <c:pt idx="3">
                  <c:v>830</c:v>
                </c:pt>
                <c:pt idx="4">
                  <c:v>823</c:v>
                </c:pt>
                <c:pt idx="5">
                  <c:v>837</c:v>
                </c:pt>
                <c:pt idx="6">
                  <c:v>810</c:v>
                </c:pt>
                <c:pt idx="7">
                  <c:v>821</c:v>
                </c:pt>
                <c:pt idx="8">
                  <c:v>783</c:v>
                </c:pt>
                <c:pt idx="9">
                  <c:v>737</c:v>
                </c:pt>
                <c:pt idx="10">
                  <c:v>720</c:v>
                </c:pt>
                <c:pt idx="11">
                  <c:v>752</c:v>
                </c:pt>
                <c:pt idx="12">
                  <c:v>683</c:v>
                </c:pt>
                <c:pt idx="13">
                  <c:v>718</c:v>
                </c:pt>
              </c:numCache>
            </c:numRef>
          </c:val>
        </c:ser>
        <c:ser>
          <c:idx val="3"/>
          <c:order val="3"/>
          <c:tx>
            <c:strRef>
              <c:f>'01_20'!$A$39</c:f>
              <c:strCache>
                <c:ptCount val="1"/>
                <c:pt idx="0">
                  <c:v>Serbia</c:v>
                </c:pt>
              </c:strCache>
            </c:strRef>
          </c:tx>
          <c:spPr>
            <a:solidFill>
              <a:srgbClr val="EF7987"/>
            </a:solidFill>
          </c:spPr>
          <c:invertIfNegative val="0"/>
          <c:cat>
            <c:numRef>
              <c:f>'01_20'!$B$35:$O$35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'01_20'!$B$39:$O$39</c:f>
              <c:numCache>
                <c:formatCode>General</c:formatCode>
                <c:ptCount val="14"/>
                <c:pt idx="0">
                  <c:v>0</c:v>
                </c:pt>
                <c:pt idx="1">
                  <c:v>0</c:v>
                </c:pt>
                <c:pt idx="2">
                  <c:v>0</c:v>
                </c:pt>
                <c:pt idx="3">
                  <c:v>1750</c:v>
                </c:pt>
                <c:pt idx="4">
                  <c:v>1778</c:v>
                </c:pt>
                <c:pt idx="5">
                  <c:v>1894</c:v>
                </c:pt>
                <c:pt idx="6">
                  <c:v>1821</c:v>
                </c:pt>
                <c:pt idx="7">
                  <c:v>1795</c:v>
                </c:pt>
                <c:pt idx="8">
                  <c:v>1689</c:v>
                </c:pt>
                <c:pt idx="9">
                  <c:v>1572</c:v>
                </c:pt>
                <c:pt idx="10">
                  <c:v>1524</c:v>
                </c:pt>
                <c:pt idx="11">
                  <c:v>1440</c:v>
                </c:pt>
                <c:pt idx="12">
                  <c:v>1347</c:v>
                </c:pt>
                <c:pt idx="13">
                  <c:v>1318</c:v>
                </c:pt>
              </c:numCache>
            </c:numRef>
          </c:val>
        </c:ser>
        <c:dLbls>
          <c:showLegendKey val="0"/>
          <c:showVal val="0"/>
          <c:showCatName val="0"/>
          <c:showSerName val="0"/>
          <c:showPercent val="0"/>
          <c:showBubbleSize val="0"/>
        </c:dLbls>
        <c:gapWidth val="150"/>
        <c:axId val="124998400"/>
        <c:axId val="124999936"/>
      </c:barChart>
      <c:catAx>
        <c:axId val="124998400"/>
        <c:scaling>
          <c:orientation val="minMax"/>
        </c:scaling>
        <c:delete val="0"/>
        <c:axPos val="b"/>
        <c:numFmt formatCode="General" sourceLinked="1"/>
        <c:majorTickMark val="out"/>
        <c:minorTickMark val="none"/>
        <c:tickLblPos val="nextTo"/>
        <c:crossAx val="124999936"/>
        <c:crosses val="autoZero"/>
        <c:auto val="1"/>
        <c:lblAlgn val="ctr"/>
        <c:lblOffset val="100"/>
        <c:noMultiLvlLbl val="0"/>
      </c:catAx>
      <c:valAx>
        <c:axId val="12499993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24998400"/>
        <c:crosses val="autoZero"/>
        <c:crossBetween val="between"/>
      </c:valAx>
    </c:plotArea>
    <c:legend>
      <c:legendPos val="b"/>
      <c:layout/>
      <c:overlay val="0"/>
    </c:legend>
    <c:plotVisOnly val="1"/>
    <c:dispBlanksAs val="gap"/>
    <c:showDLblsOverMax val="0"/>
  </c:chart>
  <c:spPr>
    <a:ln>
      <a:solidFill>
        <a:srgbClr val="E5243B"/>
      </a:solidFill>
      <a:prstDash val="solid"/>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Adult participation in learning in the past four weeks by sex, 2010-2023 (Percentage)</a:t>
            </a:r>
            <a:endParaRPr sz="1200" b="0"/>
          </a:p>
          <a:p>
            <a:pPr>
              <a:defRPr sz="1400">
                <a:latin typeface="Calibri"/>
                <a:ea typeface="Calibri"/>
                <a:cs typeface="Calibri"/>
              </a:defRPr>
            </a:pPr>
            <a:r>
              <a:rPr sz="1200" b="0"/>
              <a:t>SDG ind 04_60: freq=Annual, age=From 25 to 64 years, sex=Females</a:t>
            </a:r>
          </a:p>
        </c:rich>
      </c:tx>
      <c:overlay val="0"/>
    </c:title>
    <c:autoTitleDeleted val="0"/>
    <c:plotArea>
      <c:layout/>
      <c:barChart>
        <c:barDir val="col"/>
        <c:grouping val="clustered"/>
        <c:varyColors val="0"/>
        <c:ser>
          <c:idx val="0"/>
          <c:order val="0"/>
          <c:tx>
            <c:strRef>
              <c:f>'04_60'!$A$45</c:f>
              <c:strCache>
                <c:ptCount val="1"/>
                <c:pt idx="0">
                  <c:v>European Union - 27 countries (from 2020)</c:v>
                </c:pt>
              </c:strCache>
            </c:strRef>
          </c:tx>
          <c:spPr>
            <a:solidFill>
              <a:srgbClr val="C5192D"/>
            </a:solidFill>
          </c:spPr>
          <c:invertIfNegative val="0"/>
          <c:cat>
            <c:numRef>
              <c:f>'04_60'!$B$44:$O$44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'04_60'!$B$45:$O$45</c:f>
              <c:numCache>
                <c:formatCode>General</c:formatCode>
                <c:ptCount val="14"/>
                <c:pt idx="0">
                  <c:v>8.4</c:v>
                </c:pt>
                <c:pt idx="1">
                  <c:v>8.6</c:v>
                </c:pt>
                <c:pt idx="2">
                  <c:v>8.8000000000000007</c:v>
                </c:pt>
                <c:pt idx="3">
                  <c:v>10.7</c:v>
                </c:pt>
                <c:pt idx="4">
                  <c:v>10.9</c:v>
                </c:pt>
                <c:pt idx="5">
                  <c:v>10.9</c:v>
                </c:pt>
                <c:pt idx="6">
                  <c:v>11.1</c:v>
                </c:pt>
                <c:pt idx="7">
                  <c:v>11.3</c:v>
                </c:pt>
                <c:pt idx="8">
                  <c:v>11.6</c:v>
                </c:pt>
                <c:pt idx="9">
                  <c:v>11.9</c:v>
                </c:pt>
                <c:pt idx="10">
                  <c:v>10</c:v>
                </c:pt>
                <c:pt idx="11">
                  <c:v>11.6</c:v>
                </c:pt>
                <c:pt idx="12">
                  <c:v>12.9</c:v>
                </c:pt>
                <c:pt idx="13">
                  <c:v>14</c:v>
                </c:pt>
              </c:numCache>
            </c:numRef>
          </c:val>
        </c:ser>
        <c:ser>
          <c:idx val="1"/>
          <c:order val="1"/>
          <c:tx>
            <c:strRef>
              <c:f>'04_60'!$A$46</c:f>
              <c:strCache>
                <c:ptCount val="1"/>
                <c:pt idx="0">
                  <c:v>Denmark</c:v>
                </c:pt>
              </c:strCache>
            </c:strRef>
          </c:tx>
          <c:spPr>
            <a:solidFill>
              <a:srgbClr val="E42C42"/>
            </a:solidFill>
          </c:spPr>
          <c:invertIfNegative val="0"/>
          <c:cat>
            <c:numRef>
              <c:f>'04_60'!$B$44:$O$44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'04_60'!$B$46:$O$46</c:f>
              <c:numCache>
                <c:formatCode>General</c:formatCode>
                <c:ptCount val="14"/>
                <c:pt idx="0">
                  <c:v>39.4</c:v>
                </c:pt>
                <c:pt idx="1">
                  <c:v>38.9</c:v>
                </c:pt>
                <c:pt idx="2">
                  <c:v>38</c:v>
                </c:pt>
                <c:pt idx="3">
                  <c:v>37.200000000000003</c:v>
                </c:pt>
                <c:pt idx="4">
                  <c:v>37.6</c:v>
                </c:pt>
                <c:pt idx="5">
                  <c:v>37.5</c:v>
                </c:pt>
                <c:pt idx="6">
                  <c:v>33</c:v>
                </c:pt>
                <c:pt idx="7">
                  <c:v>31.4</c:v>
                </c:pt>
                <c:pt idx="8">
                  <c:v>27.9</c:v>
                </c:pt>
                <c:pt idx="9">
                  <c:v>30</c:v>
                </c:pt>
                <c:pt idx="10">
                  <c:v>23.6</c:v>
                </c:pt>
                <c:pt idx="11">
                  <c:v>26.7</c:v>
                </c:pt>
                <c:pt idx="12">
                  <c:v>32.200000000000003</c:v>
                </c:pt>
                <c:pt idx="13">
                  <c:v>35.299999999999997</c:v>
                </c:pt>
              </c:numCache>
            </c:numRef>
          </c:val>
        </c:ser>
        <c:ser>
          <c:idx val="2"/>
          <c:order val="2"/>
          <c:tx>
            <c:strRef>
              <c:f>'04_60'!$A$47</c:f>
              <c:strCache>
                <c:ptCount val="1"/>
                <c:pt idx="0">
                  <c:v>Croatia</c:v>
                </c:pt>
              </c:strCache>
            </c:strRef>
          </c:tx>
          <c:spPr>
            <a:solidFill>
              <a:srgbClr val="E84659"/>
            </a:solidFill>
          </c:spPr>
          <c:invertIfNegative val="0"/>
          <c:cat>
            <c:numRef>
              <c:f>'04_60'!$B$44:$O$44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'04_60'!$B$47:$O$47</c:f>
              <c:numCache>
                <c:formatCode>General</c:formatCode>
                <c:ptCount val="14"/>
                <c:pt idx="0">
                  <c:v>3</c:v>
                </c:pt>
                <c:pt idx="1">
                  <c:v>3.3</c:v>
                </c:pt>
                <c:pt idx="2">
                  <c:v>3.7</c:v>
                </c:pt>
                <c:pt idx="3">
                  <c:v>3.5</c:v>
                </c:pt>
                <c:pt idx="4">
                  <c:v>3</c:v>
                </c:pt>
                <c:pt idx="5">
                  <c:v>3.7</c:v>
                </c:pt>
                <c:pt idx="6">
                  <c:v>2.9</c:v>
                </c:pt>
                <c:pt idx="7">
                  <c:v>2.6</c:v>
                </c:pt>
                <c:pt idx="8">
                  <c:v>3.2</c:v>
                </c:pt>
                <c:pt idx="9">
                  <c:v>3.6</c:v>
                </c:pt>
                <c:pt idx="10">
                  <c:v>3.7</c:v>
                </c:pt>
                <c:pt idx="11">
                  <c:v>6.6</c:v>
                </c:pt>
                <c:pt idx="12">
                  <c:v>5.3</c:v>
                </c:pt>
                <c:pt idx="13">
                  <c:v>6.9</c:v>
                </c:pt>
              </c:numCache>
            </c:numRef>
          </c:val>
        </c:ser>
        <c:ser>
          <c:idx val="3"/>
          <c:order val="3"/>
          <c:tx>
            <c:strRef>
              <c:f>'04_60'!$A$48</c:f>
              <c:strCache>
                <c:ptCount val="1"/>
                <c:pt idx="0">
                  <c:v>Serbia</c:v>
                </c:pt>
              </c:strCache>
            </c:strRef>
          </c:tx>
          <c:spPr>
            <a:solidFill>
              <a:srgbClr val="ED6F7E"/>
            </a:solidFill>
          </c:spPr>
          <c:invertIfNegative val="0"/>
          <c:cat>
            <c:numRef>
              <c:f>'04_60'!$B$44:$O$44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'04_60'!$B$48:$O$48</c:f>
              <c:numCache>
                <c:formatCode>General</c:formatCode>
                <c:ptCount val="14"/>
                <c:pt idx="0">
                  <c:v>4.2</c:v>
                </c:pt>
                <c:pt idx="1">
                  <c:v>3.8</c:v>
                </c:pt>
                <c:pt idx="2">
                  <c:v>3.8</c:v>
                </c:pt>
                <c:pt idx="3">
                  <c:v>4.5</c:v>
                </c:pt>
                <c:pt idx="4">
                  <c:v>4.8</c:v>
                </c:pt>
                <c:pt idx="5">
                  <c:v>5.0999999999999996</c:v>
                </c:pt>
                <c:pt idx="6">
                  <c:v>5.5</c:v>
                </c:pt>
                <c:pt idx="7">
                  <c:v>4.5999999999999996</c:v>
                </c:pt>
                <c:pt idx="8">
                  <c:v>4.5</c:v>
                </c:pt>
                <c:pt idx="9">
                  <c:v>4.8</c:v>
                </c:pt>
                <c:pt idx="10">
                  <c:v>4</c:v>
                </c:pt>
                <c:pt idx="11">
                  <c:v>5.3</c:v>
                </c:pt>
                <c:pt idx="12">
                  <c:v>5.7</c:v>
                </c:pt>
                <c:pt idx="13">
                  <c:v>6.7</c:v>
                </c:pt>
              </c:numCache>
            </c:numRef>
          </c:val>
        </c:ser>
        <c:dLbls>
          <c:showLegendKey val="0"/>
          <c:showVal val="0"/>
          <c:showCatName val="0"/>
          <c:showSerName val="0"/>
          <c:showPercent val="0"/>
          <c:showBubbleSize val="0"/>
        </c:dLbls>
        <c:gapWidth val="150"/>
        <c:axId val="153133824"/>
        <c:axId val="153135360"/>
      </c:barChart>
      <c:catAx>
        <c:axId val="153133824"/>
        <c:scaling>
          <c:orientation val="minMax"/>
        </c:scaling>
        <c:delete val="0"/>
        <c:axPos val="b"/>
        <c:numFmt formatCode="General" sourceLinked="1"/>
        <c:majorTickMark val="out"/>
        <c:minorTickMark val="none"/>
        <c:tickLblPos val="nextTo"/>
        <c:crossAx val="153135360"/>
        <c:crosses val="autoZero"/>
        <c:auto val="1"/>
        <c:lblAlgn val="ctr"/>
        <c:lblOffset val="100"/>
        <c:noMultiLvlLbl val="0"/>
      </c:catAx>
      <c:valAx>
        <c:axId val="15313536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53133824"/>
        <c:crosses val="autoZero"/>
        <c:crossBetween val="between"/>
      </c:valAx>
    </c:plotArea>
    <c:legend>
      <c:legendPos val="b"/>
      <c:overlay val="0"/>
    </c:legend>
    <c:plotVisOnly val="1"/>
    <c:dispBlanksAs val="gap"/>
    <c:showDLblsOverMax val="0"/>
  </c:chart>
  <c:spPr>
    <a:ln>
      <a:solidFill>
        <a:srgbClr val="C5192D"/>
      </a:solidFill>
      <a:prstDash val="solid"/>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Share of individuals having at least basic digital skills, by sex, 2021-2023 (Percentage of individuals)</a:t>
            </a:r>
            <a:endParaRPr lang="en-US" sz="1200" b="0"/>
          </a:p>
          <a:p>
            <a:pPr>
              <a:defRPr sz="1400">
                <a:latin typeface="Calibri"/>
                <a:ea typeface="Calibri"/>
                <a:cs typeface="Calibri"/>
              </a:defRPr>
            </a:pPr>
            <a:r>
              <a:rPr lang="en-US" sz="1200" b="0"/>
              <a:t>SDG ind 04_70: freq=Annual, ind_type=All individuals</a:t>
            </a:r>
          </a:p>
          <a:p>
            <a:pPr>
              <a:defRPr sz="1400">
                <a:latin typeface="Calibri"/>
                <a:ea typeface="Calibri"/>
                <a:cs typeface="Calibri"/>
              </a:defRPr>
            </a:pPr>
            <a:r>
              <a:rPr lang="en-US" sz="1200" b="0"/>
              <a:t>indic_is=Individuals with basic or above basic overall digital skills (all five component indi...</a:t>
            </a:r>
          </a:p>
        </c:rich>
      </c:tx>
      <c:layout/>
      <c:overlay val="0"/>
    </c:title>
    <c:autoTitleDeleted val="0"/>
    <c:plotArea>
      <c:layout/>
      <c:barChart>
        <c:barDir val="col"/>
        <c:grouping val="clustered"/>
        <c:varyColors val="0"/>
        <c:ser>
          <c:idx val="0"/>
          <c:order val="0"/>
          <c:tx>
            <c:strRef>
              <c:f>'04_70'!$B$23</c:f>
              <c:strCache>
                <c:ptCount val="1"/>
                <c:pt idx="0">
                  <c:v>2021</c:v>
                </c:pt>
              </c:strCache>
            </c:strRef>
          </c:tx>
          <c:spPr>
            <a:solidFill>
              <a:srgbClr val="C5192D"/>
            </a:solidFill>
          </c:spPr>
          <c:invertIfNegative val="0"/>
          <c:cat>
            <c:strRef>
              <c:f>'04_70'!$A$24:$A$27</c:f>
              <c:strCache>
                <c:ptCount val="4"/>
                <c:pt idx="0">
                  <c:v>European Union - 27 countries (from 2020)</c:v>
                </c:pt>
                <c:pt idx="1">
                  <c:v>Denmark</c:v>
                </c:pt>
                <c:pt idx="2">
                  <c:v>Croatia</c:v>
                </c:pt>
                <c:pt idx="3">
                  <c:v>Serbia</c:v>
                </c:pt>
              </c:strCache>
            </c:strRef>
          </c:cat>
          <c:val>
            <c:numRef>
              <c:f>'04_70'!$B$24:$B$27</c:f>
              <c:numCache>
                <c:formatCode>General</c:formatCode>
                <c:ptCount val="4"/>
                <c:pt idx="0">
                  <c:v>53.92</c:v>
                </c:pt>
                <c:pt idx="1">
                  <c:v>68.650000000000006</c:v>
                </c:pt>
                <c:pt idx="2">
                  <c:v>63.37</c:v>
                </c:pt>
                <c:pt idx="3">
                  <c:v>41.3</c:v>
                </c:pt>
              </c:numCache>
            </c:numRef>
          </c:val>
        </c:ser>
        <c:ser>
          <c:idx val="1"/>
          <c:order val="1"/>
          <c:tx>
            <c:strRef>
              <c:f>'04_70'!$C$23</c:f>
              <c:strCache>
                <c:ptCount val="1"/>
                <c:pt idx="0">
                  <c:v>2023</c:v>
                </c:pt>
              </c:strCache>
            </c:strRef>
          </c:tx>
          <c:spPr>
            <a:solidFill>
              <a:srgbClr val="E42C42"/>
            </a:solidFill>
          </c:spPr>
          <c:invertIfNegative val="0"/>
          <c:cat>
            <c:strRef>
              <c:f>'04_70'!$A$24:$A$27</c:f>
              <c:strCache>
                <c:ptCount val="4"/>
                <c:pt idx="0">
                  <c:v>European Union - 27 countries (from 2020)</c:v>
                </c:pt>
                <c:pt idx="1">
                  <c:v>Denmark</c:v>
                </c:pt>
                <c:pt idx="2">
                  <c:v>Croatia</c:v>
                </c:pt>
                <c:pt idx="3">
                  <c:v>Serbia</c:v>
                </c:pt>
              </c:strCache>
            </c:strRef>
          </c:cat>
          <c:val>
            <c:numRef>
              <c:f>'04_70'!$C$24:$C$27</c:f>
              <c:numCache>
                <c:formatCode>General</c:formatCode>
                <c:ptCount val="4"/>
                <c:pt idx="0">
                  <c:v>55.56</c:v>
                </c:pt>
                <c:pt idx="1">
                  <c:v>69.62</c:v>
                </c:pt>
                <c:pt idx="2">
                  <c:v>58.95</c:v>
                </c:pt>
                <c:pt idx="3">
                  <c:v>33.61</c:v>
                </c:pt>
              </c:numCache>
            </c:numRef>
          </c:val>
        </c:ser>
        <c:dLbls>
          <c:showLegendKey val="0"/>
          <c:showVal val="0"/>
          <c:showCatName val="0"/>
          <c:showSerName val="0"/>
          <c:showPercent val="0"/>
          <c:showBubbleSize val="0"/>
        </c:dLbls>
        <c:gapWidth val="150"/>
        <c:axId val="153369216"/>
        <c:axId val="153375104"/>
      </c:barChart>
      <c:catAx>
        <c:axId val="153369216"/>
        <c:scaling>
          <c:orientation val="minMax"/>
        </c:scaling>
        <c:delete val="0"/>
        <c:axPos val="b"/>
        <c:majorTickMark val="out"/>
        <c:minorTickMark val="none"/>
        <c:tickLblPos val="nextTo"/>
        <c:crossAx val="153375104"/>
        <c:crosses val="autoZero"/>
        <c:auto val="1"/>
        <c:lblAlgn val="ctr"/>
        <c:lblOffset val="100"/>
        <c:noMultiLvlLbl val="0"/>
      </c:catAx>
      <c:valAx>
        <c:axId val="15337510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53369216"/>
        <c:crosses val="autoZero"/>
        <c:crossBetween val="between"/>
      </c:valAx>
    </c:plotArea>
    <c:legend>
      <c:legendPos val="b"/>
      <c:layout/>
      <c:overlay val="0"/>
    </c:legend>
    <c:plotVisOnly val="1"/>
    <c:dispBlanksAs val="gap"/>
    <c:showDLblsOverMax val="0"/>
  </c:chart>
  <c:spPr>
    <a:ln>
      <a:solidFill>
        <a:srgbClr val="C5192D"/>
      </a:solidFill>
      <a:prstDash val="solid"/>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Share of individuals having at least basic digital skills, by sex, 2021-2023 (Percentage of individuals)</a:t>
            </a:r>
            <a:endParaRPr lang="en-US" sz="1200" b="0"/>
          </a:p>
          <a:p>
            <a:pPr>
              <a:defRPr sz="1400">
                <a:latin typeface="Calibri"/>
                <a:ea typeface="Calibri"/>
                <a:cs typeface="Calibri"/>
              </a:defRPr>
            </a:pPr>
            <a:r>
              <a:rPr lang="en-US" sz="1200" b="0"/>
              <a:t>SDG ind 04_70: freq=Annual, ind_type=Males, 16 to 74 years old</a:t>
            </a:r>
          </a:p>
          <a:p>
            <a:pPr>
              <a:defRPr sz="1400">
                <a:latin typeface="Calibri"/>
                <a:ea typeface="Calibri"/>
                <a:cs typeface="Calibri"/>
              </a:defRPr>
            </a:pPr>
            <a:r>
              <a:rPr lang="en-US" sz="1200" b="0"/>
              <a:t>indic_is=Individuals with basic or above basic overall digital skills (all five comp...</a:t>
            </a:r>
          </a:p>
        </c:rich>
      </c:tx>
      <c:layout/>
      <c:overlay val="0"/>
    </c:title>
    <c:autoTitleDeleted val="0"/>
    <c:plotArea>
      <c:layout/>
      <c:barChart>
        <c:barDir val="col"/>
        <c:grouping val="clustered"/>
        <c:varyColors val="0"/>
        <c:ser>
          <c:idx val="0"/>
          <c:order val="0"/>
          <c:tx>
            <c:strRef>
              <c:f>'04_70'!$B$35</c:f>
              <c:strCache>
                <c:ptCount val="1"/>
                <c:pt idx="0">
                  <c:v>2021</c:v>
                </c:pt>
              </c:strCache>
            </c:strRef>
          </c:tx>
          <c:spPr>
            <a:solidFill>
              <a:srgbClr val="C5192D"/>
            </a:solidFill>
          </c:spPr>
          <c:invertIfNegative val="0"/>
          <c:cat>
            <c:strRef>
              <c:f>'04_70'!$A$36:$A$39</c:f>
              <c:strCache>
                <c:ptCount val="4"/>
                <c:pt idx="0">
                  <c:v>European Union - 27 countries (from 2020)</c:v>
                </c:pt>
                <c:pt idx="1">
                  <c:v>Denmark</c:v>
                </c:pt>
                <c:pt idx="2">
                  <c:v>Croatia</c:v>
                </c:pt>
                <c:pt idx="3">
                  <c:v>Serbia</c:v>
                </c:pt>
              </c:strCache>
            </c:strRef>
          </c:cat>
          <c:val>
            <c:numRef>
              <c:f>'04_70'!$B$36:$B$39</c:f>
              <c:numCache>
                <c:formatCode>General</c:formatCode>
                <c:ptCount val="4"/>
                <c:pt idx="0">
                  <c:v>55.62</c:v>
                </c:pt>
                <c:pt idx="1">
                  <c:v>71.510000000000005</c:v>
                </c:pt>
                <c:pt idx="2">
                  <c:v>66.78</c:v>
                </c:pt>
                <c:pt idx="3">
                  <c:v>43.88</c:v>
                </c:pt>
              </c:numCache>
            </c:numRef>
          </c:val>
        </c:ser>
        <c:ser>
          <c:idx val="1"/>
          <c:order val="1"/>
          <c:tx>
            <c:strRef>
              <c:f>'04_70'!$C$35</c:f>
              <c:strCache>
                <c:ptCount val="1"/>
                <c:pt idx="0">
                  <c:v>2023</c:v>
                </c:pt>
              </c:strCache>
            </c:strRef>
          </c:tx>
          <c:spPr>
            <a:solidFill>
              <a:srgbClr val="E42C42"/>
            </a:solidFill>
          </c:spPr>
          <c:invertIfNegative val="0"/>
          <c:cat>
            <c:strRef>
              <c:f>'04_70'!$A$36:$A$39</c:f>
              <c:strCache>
                <c:ptCount val="4"/>
                <c:pt idx="0">
                  <c:v>European Union - 27 countries (from 2020)</c:v>
                </c:pt>
                <c:pt idx="1">
                  <c:v>Denmark</c:v>
                </c:pt>
                <c:pt idx="2">
                  <c:v>Croatia</c:v>
                </c:pt>
                <c:pt idx="3">
                  <c:v>Serbia</c:v>
                </c:pt>
              </c:strCache>
            </c:strRef>
          </c:cat>
          <c:val>
            <c:numRef>
              <c:f>'04_70'!$C$36:$C$39</c:f>
              <c:numCache>
                <c:formatCode>General</c:formatCode>
                <c:ptCount val="4"/>
                <c:pt idx="0">
                  <c:v>56.69</c:v>
                </c:pt>
                <c:pt idx="1">
                  <c:v>71.16</c:v>
                </c:pt>
                <c:pt idx="2">
                  <c:v>60.22</c:v>
                </c:pt>
                <c:pt idx="3">
                  <c:v>35.51</c:v>
                </c:pt>
              </c:numCache>
            </c:numRef>
          </c:val>
        </c:ser>
        <c:dLbls>
          <c:showLegendKey val="0"/>
          <c:showVal val="0"/>
          <c:showCatName val="0"/>
          <c:showSerName val="0"/>
          <c:showPercent val="0"/>
          <c:showBubbleSize val="0"/>
        </c:dLbls>
        <c:gapWidth val="150"/>
        <c:axId val="153891200"/>
        <c:axId val="153892736"/>
      </c:barChart>
      <c:catAx>
        <c:axId val="153891200"/>
        <c:scaling>
          <c:orientation val="minMax"/>
        </c:scaling>
        <c:delete val="0"/>
        <c:axPos val="b"/>
        <c:majorTickMark val="out"/>
        <c:minorTickMark val="none"/>
        <c:tickLblPos val="nextTo"/>
        <c:crossAx val="153892736"/>
        <c:crosses val="autoZero"/>
        <c:auto val="1"/>
        <c:lblAlgn val="ctr"/>
        <c:lblOffset val="100"/>
        <c:noMultiLvlLbl val="0"/>
      </c:catAx>
      <c:valAx>
        <c:axId val="15389273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53891200"/>
        <c:crosses val="autoZero"/>
        <c:crossBetween val="between"/>
      </c:valAx>
    </c:plotArea>
    <c:legend>
      <c:legendPos val="b"/>
      <c:layout/>
      <c:overlay val="0"/>
    </c:legend>
    <c:plotVisOnly val="1"/>
    <c:dispBlanksAs val="gap"/>
    <c:showDLblsOverMax val="0"/>
  </c:chart>
  <c:spPr>
    <a:ln>
      <a:solidFill>
        <a:srgbClr val="C5192D"/>
      </a:solidFill>
      <a:prstDash val="solid"/>
    </a:ln>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Share of individuals having at least basic digital skills, by sex, 2021-2023 (Percentage of individuals)</a:t>
            </a:r>
            <a:endParaRPr sz="1200" b="0"/>
          </a:p>
          <a:p>
            <a:pPr>
              <a:defRPr sz="1400">
                <a:latin typeface="Calibri"/>
                <a:ea typeface="Calibri"/>
                <a:cs typeface="Calibri"/>
              </a:defRPr>
            </a:pPr>
            <a:r>
              <a:rPr sz="1200" b="0"/>
              <a:t>SDG ind 04_70: freq=Annual, ind_type=Females, 16 to 74 years old</a:t>
            </a:r>
          </a:p>
          <a:p>
            <a:pPr>
              <a:defRPr sz="1400">
                <a:latin typeface="Calibri"/>
                <a:ea typeface="Calibri"/>
                <a:cs typeface="Calibri"/>
              </a:defRPr>
            </a:pPr>
            <a:r>
              <a:rPr sz="1200" b="0"/>
              <a:t>indic_is=Individuals with basic or above basic overall digital skills (all five co...</a:t>
            </a:r>
          </a:p>
        </c:rich>
      </c:tx>
      <c:overlay val="0"/>
    </c:title>
    <c:autoTitleDeleted val="0"/>
    <c:plotArea>
      <c:layout/>
      <c:barChart>
        <c:barDir val="col"/>
        <c:grouping val="clustered"/>
        <c:varyColors val="0"/>
        <c:ser>
          <c:idx val="0"/>
          <c:order val="0"/>
          <c:tx>
            <c:strRef>
              <c:f>'04_70'!$B$47</c:f>
              <c:strCache>
                <c:ptCount val="1"/>
                <c:pt idx="0">
                  <c:v>2021</c:v>
                </c:pt>
              </c:strCache>
            </c:strRef>
          </c:tx>
          <c:spPr>
            <a:solidFill>
              <a:srgbClr val="C5192D"/>
            </a:solidFill>
          </c:spPr>
          <c:invertIfNegative val="0"/>
          <c:cat>
            <c:strRef>
              <c:f>'04_70'!$A$48:$A$51</c:f>
              <c:strCache>
                <c:ptCount val="4"/>
                <c:pt idx="0">
                  <c:v>European Union - 27 countries (from 2020)</c:v>
                </c:pt>
                <c:pt idx="1">
                  <c:v>Denmark</c:v>
                </c:pt>
                <c:pt idx="2">
                  <c:v>Croatia</c:v>
                </c:pt>
                <c:pt idx="3">
                  <c:v>Serbia</c:v>
                </c:pt>
              </c:strCache>
            </c:strRef>
          </c:cat>
          <c:val>
            <c:numRef>
              <c:f>'04_70'!$B$48:$B$51</c:f>
              <c:numCache>
                <c:formatCode>General</c:formatCode>
                <c:ptCount val="4"/>
                <c:pt idx="0">
                  <c:v>52.26</c:v>
                </c:pt>
                <c:pt idx="1">
                  <c:v>65.77</c:v>
                </c:pt>
                <c:pt idx="2">
                  <c:v>60.07</c:v>
                </c:pt>
                <c:pt idx="3">
                  <c:v>38.799999999999997</c:v>
                </c:pt>
              </c:numCache>
            </c:numRef>
          </c:val>
        </c:ser>
        <c:ser>
          <c:idx val="1"/>
          <c:order val="1"/>
          <c:tx>
            <c:strRef>
              <c:f>'04_70'!$C$47</c:f>
              <c:strCache>
                <c:ptCount val="1"/>
                <c:pt idx="0">
                  <c:v>2023</c:v>
                </c:pt>
              </c:strCache>
            </c:strRef>
          </c:tx>
          <c:spPr>
            <a:solidFill>
              <a:srgbClr val="E42C42"/>
            </a:solidFill>
          </c:spPr>
          <c:invertIfNegative val="0"/>
          <c:cat>
            <c:strRef>
              <c:f>'04_70'!$A$48:$A$51</c:f>
              <c:strCache>
                <c:ptCount val="4"/>
                <c:pt idx="0">
                  <c:v>European Union - 27 countries (from 2020)</c:v>
                </c:pt>
                <c:pt idx="1">
                  <c:v>Denmark</c:v>
                </c:pt>
                <c:pt idx="2">
                  <c:v>Croatia</c:v>
                </c:pt>
                <c:pt idx="3">
                  <c:v>Serbia</c:v>
                </c:pt>
              </c:strCache>
            </c:strRef>
          </c:cat>
          <c:val>
            <c:numRef>
              <c:f>'04_70'!$C$48:$C$51</c:f>
              <c:numCache>
                <c:formatCode>General</c:formatCode>
                <c:ptCount val="4"/>
                <c:pt idx="0">
                  <c:v>54.46</c:v>
                </c:pt>
                <c:pt idx="1">
                  <c:v>68.069999999999993</c:v>
                </c:pt>
                <c:pt idx="2">
                  <c:v>57.71</c:v>
                </c:pt>
                <c:pt idx="3">
                  <c:v>31.79</c:v>
                </c:pt>
              </c:numCache>
            </c:numRef>
          </c:val>
        </c:ser>
        <c:dLbls>
          <c:showLegendKey val="0"/>
          <c:showVal val="0"/>
          <c:showCatName val="0"/>
          <c:showSerName val="0"/>
          <c:showPercent val="0"/>
          <c:showBubbleSize val="0"/>
        </c:dLbls>
        <c:gapWidth val="150"/>
        <c:axId val="154078208"/>
        <c:axId val="154333952"/>
      </c:barChart>
      <c:catAx>
        <c:axId val="154078208"/>
        <c:scaling>
          <c:orientation val="minMax"/>
        </c:scaling>
        <c:delete val="0"/>
        <c:axPos val="b"/>
        <c:majorTickMark val="out"/>
        <c:minorTickMark val="none"/>
        <c:tickLblPos val="nextTo"/>
        <c:crossAx val="154333952"/>
        <c:crosses val="autoZero"/>
        <c:auto val="1"/>
        <c:lblAlgn val="ctr"/>
        <c:lblOffset val="100"/>
        <c:noMultiLvlLbl val="0"/>
      </c:catAx>
      <c:valAx>
        <c:axId val="15433395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54078208"/>
        <c:crosses val="autoZero"/>
        <c:crossBetween val="between"/>
      </c:valAx>
    </c:plotArea>
    <c:legend>
      <c:legendPos val="b"/>
      <c:overlay val="0"/>
    </c:legend>
    <c:plotVisOnly val="1"/>
    <c:dispBlanksAs val="gap"/>
    <c:showDLblsOverMax val="0"/>
  </c:chart>
  <c:spPr>
    <a:ln>
      <a:solidFill>
        <a:srgbClr val="C5192D"/>
      </a:solidFill>
      <a:prstDash val="solid"/>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Physical and sexual violence to women by age group (2012 data), 2012 (Percentage of women)</a:t>
            </a:r>
            <a:endParaRPr lang="en-US" sz="1200" b="0"/>
          </a:p>
          <a:p>
            <a:pPr>
              <a:defRPr sz="1400">
                <a:latin typeface="Calibri"/>
                <a:ea typeface="Calibri"/>
                <a:cs typeface="Calibri"/>
              </a:defRPr>
            </a:pPr>
            <a:r>
              <a:rPr lang="en-US" sz="1200" b="0"/>
              <a:t>SDG ind 05_10: freq=Annual, indic_cr=In the 12 months prior to the interview, sex=Females</a:t>
            </a:r>
          </a:p>
          <a:p>
            <a:pPr>
              <a:defRPr sz="1400">
                <a:latin typeface="Calibri"/>
                <a:ea typeface="Calibri"/>
                <a:cs typeface="Calibri"/>
              </a:defRPr>
            </a:pPr>
            <a:r>
              <a:rPr lang="en-US" sz="1200" b="0"/>
              <a:t>time=2012</a:t>
            </a:r>
          </a:p>
        </c:rich>
      </c:tx>
      <c:layout/>
      <c:overlay val="0"/>
    </c:title>
    <c:autoTitleDeleted val="0"/>
    <c:plotArea>
      <c:layout/>
      <c:barChart>
        <c:barDir val="col"/>
        <c:grouping val="clustered"/>
        <c:varyColors val="0"/>
        <c:ser>
          <c:idx val="0"/>
          <c:order val="0"/>
          <c:tx>
            <c:strRef>
              <c:f>'05_10'!$A$23</c:f>
              <c:strCache>
                <c:ptCount val="1"/>
                <c:pt idx="0">
                  <c:v>European Union - 27 countries (from 2020)</c:v>
                </c:pt>
              </c:strCache>
            </c:strRef>
          </c:tx>
          <c:spPr>
            <a:solidFill>
              <a:srgbClr val="FF3A21"/>
            </a:solidFill>
          </c:spPr>
          <c:invertIfNegative val="0"/>
          <c:cat>
            <c:strRef>
              <c:f>'05_10'!$B$22:$G$22</c:f>
              <c:strCache>
                <c:ptCount val="6"/>
                <c:pt idx="0">
                  <c:v>60 years or over</c:v>
                </c:pt>
                <c:pt idx="1">
                  <c:v>From 50 to 59 years</c:v>
                </c:pt>
                <c:pt idx="2">
                  <c:v>From 40 to 49 years</c:v>
                </c:pt>
                <c:pt idx="3">
                  <c:v>From 30 to 39 years</c:v>
                </c:pt>
                <c:pt idx="4">
                  <c:v>From 18 to 29 years</c:v>
                </c:pt>
                <c:pt idx="5">
                  <c:v>From 15 to 74 years</c:v>
                </c:pt>
              </c:strCache>
            </c:strRef>
          </c:cat>
          <c:val>
            <c:numRef>
              <c:f>'05_10'!$B$23:$G$23</c:f>
              <c:numCache>
                <c:formatCode>General</c:formatCode>
                <c:ptCount val="6"/>
                <c:pt idx="0">
                  <c:v>4</c:v>
                </c:pt>
                <c:pt idx="1">
                  <c:v>5</c:v>
                </c:pt>
                <c:pt idx="2">
                  <c:v>8</c:v>
                </c:pt>
                <c:pt idx="3">
                  <c:v>9</c:v>
                </c:pt>
                <c:pt idx="4">
                  <c:v>12</c:v>
                </c:pt>
                <c:pt idx="5">
                  <c:v>8</c:v>
                </c:pt>
              </c:numCache>
            </c:numRef>
          </c:val>
        </c:ser>
        <c:ser>
          <c:idx val="1"/>
          <c:order val="1"/>
          <c:tx>
            <c:strRef>
              <c:f>'05_10'!$A$24</c:f>
              <c:strCache>
                <c:ptCount val="1"/>
                <c:pt idx="0">
                  <c:v>Denmark</c:v>
                </c:pt>
              </c:strCache>
            </c:strRef>
          </c:tx>
          <c:spPr>
            <a:solidFill>
              <a:srgbClr val="FF6753"/>
            </a:solidFill>
          </c:spPr>
          <c:invertIfNegative val="0"/>
          <c:cat>
            <c:strRef>
              <c:f>'05_10'!$B$22:$G$22</c:f>
              <c:strCache>
                <c:ptCount val="6"/>
                <c:pt idx="0">
                  <c:v>60 years or over</c:v>
                </c:pt>
                <c:pt idx="1">
                  <c:v>From 50 to 59 years</c:v>
                </c:pt>
                <c:pt idx="2">
                  <c:v>From 40 to 49 years</c:v>
                </c:pt>
                <c:pt idx="3">
                  <c:v>From 30 to 39 years</c:v>
                </c:pt>
                <c:pt idx="4">
                  <c:v>From 18 to 29 years</c:v>
                </c:pt>
                <c:pt idx="5">
                  <c:v>From 15 to 74 years</c:v>
                </c:pt>
              </c:strCache>
            </c:strRef>
          </c:cat>
          <c:val>
            <c:numRef>
              <c:f>'05_10'!$B$24:$G$24</c:f>
              <c:numCache>
                <c:formatCode>General</c:formatCode>
                <c:ptCount val="6"/>
                <c:pt idx="0">
                  <c:v>4</c:v>
                </c:pt>
                <c:pt idx="1">
                  <c:v>8</c:v>
                </c:pt>
                <c:pt idx="2">
                  <c:v>11</c:v>
                </c:pt>
                <c:pt idx="3">
                  <c:v>10</c:v>
                </c:pt>
                <c:pt idx="4">
                  <c:v>22</c:v>
                </c:pt>
                <c:pt idx="5">
                  <c:v>11</c:v>
                </c:pt>
              </c:numCache>
            </c:numRef>
          </c:val>
        </c:ser>
        <c:ser>
          <c:idx val="2"/>
          <c:order val="2"/>
          <c:tx>
            <c:strRef>
              <c:f>'05_10'!$A$25</c:f>
              <c:strCache>
                <c:ptCount val="1"/>
                <c:pt idx="0">
                  <c:v>Croatia</c:v>
                </c:pt>
              </c:strCache>
            </c:strRef>
          </c:tx>
          <c:spPr>
            <a:solidFill>
              <a:srgbClr val="FF8979"/>
            </a:solidFill>
          </c:spPr>
          <c:invertIfNegative val="0"/>
          <c:cat>
            <c:strRef>
              <c:f>'05_10'!$B$22:$G$22</c:f>
              <c:strCache>
                <c:ptCount val="6"/>
                <c:pt idx="0">
                  <c:v>60 years or over</c:v>
                </c:pt>
                <c:pt idx="1">
                  <c:v>From 50 to 59 years</c:v>
                </c:pt>
                <c:pt idx="2">
                  <c:v>From 40 to 49 years</c:v>
                </c:pt>
                <c:pt idx="3">
                  <c:v>From 30 to 39 years</c:v>
                </c:pt>
                <c:pt idx="4">
                  <c:v>From 18 to 29 years</c:v>
                </c:pt>
                <c:pt idx="5">
                  <c:v>From 15 to 74 years</c:v>
                </c:pt>
              </c:strCache>
            </c:strRef>
          </c:cat>
          <c:val>
            <c:numRef>
              <c:f>'05_10'!$B$25:$G$25</c:f>
              <c:numCache>
                <c:formatCode>General</c:formatCode>
                <c:ptCount val="6"/>
                <c:pt idx="0">
                  <c:v>6</c:v>
                </c:pt>
                <c:pt idx="1">
                  <c:v>5</c:v>
                </c:pt>
                <c:pt idx="2">
                  <c:v>6</c:v>
                </c:pt>
                <c:pt idx="3">
                  <c:v>3</c:v>
                </c:pt>
                <c:pt idx="4">
                  <c:v>6</c:v>
                </c:pt>
                <c:pt idx="5">
                  <c:v>5</c:v>
                </c:pt>
              </c:numCache>
            </c:numRef>
          </c:val>
        </c:ser>
        <c:dLbls>
          <c:showLegendKey val="0"/>
          <c:showVal val="0"/>
          <c:showCatName val="0"/>
          <c:showSerName val="0"/>
          <c:showPercent val="0"/>
          <c:showBubbleSize val="0"/>
        </c:dLbls>
        <c:gapWidth val="150"/>
        <c:axId val="154505216"/>
        <c:axId val="154506752"/>
      </c:barChart>
      <c:catAx>
        <c:axId val="154505216"/>
        <c:scaling>
          <c:orientation val="minMax"/>
        </c:scaling>
        <c:delete val="0"/>
        <c:axPos val="b"/>
        <c:majorTickMark val="out"/>
        <c:minorTickMark val="none"/>
        <c:tickLblPos val="nextTo"/>
        <c:crossAx val="154506752"/>
        <c:crosses val="autoZero"/>
        <c:auto val="1"/>
        <c:lblAlgn val="ctr"/>
        <c:lblOffset val="100"/>
        <c:noMultiLvlLbl val="0"/>
      </c:catAx>
      <c:valAx>
        <c:axId val="15450675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54505216"/>
        <c:crosses val="autoZero"/>
        <c:crossBetween val="between"/>
      </c:valAx>
    </c:plotArea>
    <c:legend>
      <c:legendPos val="b"/>
      <c:layout/>
      <c:overlay val="0"/>
    </c:legend>
    <c:plotVisOnly val="1"/>
    <c:dispBlanksAs val="gap"/>
    <c:showDLblsOverMax val="0"/>
  </c:chart>
  <c:spPr>
    <a:ln>
      <a:solidFill>
        <a:srgbClr val="FF3A21"/>
      </a:solidFill>
      <a:prstDash val="solid"/>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Gender pay gap in unadjusted form, 2010-2023 (Percentage)</a:t>
            </a:r>
            <a:endParaRPr lang="en-US" sz="1200" b="0"/>
          </a:p>
          <a:p>
            <a:pPr>
              <a:defRPr sz="1400">
                <a:latin typeface="Calibri"/>
                <a:ea typeface="Calibri"/>
                <a:cs typeface="Calibri"/>
              </a:defRPr>
            </a:pPr>
            <a:r>
              <a:rPr lang="en-US" sz="1200" b="0"/>
              <a:t>SDG ind 05_20: freq=Annual</a:t>
            </a:r>
          </a:p>
          <a:p>
            <a:pPr>
              <a:defRPr sz="1400">
                <a:latin typeface="Calibri"/>
                <a:ea typeface="Calibri"/>
                <a:cs typeface="Calibri"/>
              </a:defRPr>
            </a:pPr>
            <a:r>
              <a:rPr lang="en-US" sz="1200" b="0"/>
              <a:t>nace_r2=Industry, construction and services (except public administration, defense, compulsory social security)</a:t>
            </a:r>
          </a:p>
        </c:rich>
      </c:tx>
      <c:layout/>
      <c:overlay val="0"/>
    </c:title>
    <c:autoTitleDeleted val="0"/>
    <c:plotArea>
      <c:layout/>
      <c:barChart>
        <c:barDir val="col"/>
        <c:grouping val="clustered"/>
        <c:varyColors val="0"/>
        <c:ser>
          <c:idx val="0"/>
          <c:order val="0"/>
          <c:tx>
            <c:strRef>
              <c:f>'05_20'!$A$24</c:f>
              <c:strCache>
                <c:ptCount val="1"/>
                <c:pt idx="0">
                  <c:v>European Union - 27 countries (from 2020)</c:v>
                </c:pt>
              </c:strCache>
            </c:strRef>
          </c:tx>
          <c:spPr>
            <a:solidFill>
              <a:srgbClr val="FF3A21"/>
            </a:solidFill>
          </c:spPr>
          <c:invertIfNegative val="0"/>
          <c:cat>
            <c:numRef>
              <c:f>'05_20'!$B$23:$O$23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'05_20'!$B$24:$O$24</c:f>
              <c:numCache>
                <c:formatCode>General</c:formatCode>
                <c:ptCount val="14"/>
                <c:pt idx="0">
                  <c:v>15.8</c:v>
                </c:pt>
                <c:pt idx="1">
                  <c:v>16.2</c:v>
                </c:pt>
                <c:pt idx="2">
                  <c:v>16.399999999999999</c:v>
                </c:pt>
                <c:pt idx="3">
                  <c:v>16</c:v>
                </c:pt>
                <c:pt idx="4">
                  <c:v>15.7</c:v>
                </c:pt>
                <c:pt idx="5">
                  <c:v>15.5</c:v>
                </c:pt>
                <c:pt idx="6">
                  <c:v>15.1</c:v>
                </c:pt>
                <c:pt idx="7">
                  <c:v>14.6</c:v>
                </c:pt>
                <c:pt idx="8">
                  <c:v>14.4</c:v>
                </c:pt>
                <c:pt idx="9">
                  <c:v>13.7</c:v>
                </c:pt>
                <c:pt idx="10">
                  <c:v>12.7</c:v>
                </c:pt>
                <c:pt idx="11">
                  <c:v>12.3</c:v>
                </c:pt>
                <c:pt idx="12">
                  <c:v>12.2</c:v>
                </c:pt>
                <c:pt idx="13">
                  <c:v>12</c:v>
                </c:pt>
              </c:numCache>
            </c:numRef>
          </c:val>
        </c:ser>
        <c:ser>
          <c:idx val="1"/>
          <c:order val="1"/>
          <c:tx>
            <c:strRef>
              <c:f>'05_20'!$A$25</c:f>
              <c:strCache>
                <c:ptCount val="1"/>
                <c:pt idx="0">
                  <c:v>Denmark</c:v>
                </c:pt>
              </c:strCache>
            </c:strRef>
          </c:tx>
          <c:spPr>
            <a:solidFill>
              <a:srgbClr val="FF6753"/>
            </a:solidFill>
          </c:spPr>
          <c:invertIfNegative val="0"/>
          <c:cat>
            <c:numRef>
              <c:f>'05_20'!$B$23:$O$23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'05_20'!$B$25:$O$25</c:f>
              <c:numCache>
                <c:formatCode>General</c:formatCode>
                <c:ptCount val="14"/>
                <c:pt idx="0">
                  <c:v>17.100000000000001</c:v>
                </c:pt>
                <c:pt idx="1">
                  <c:v>16.399999999999999</c:v>
                </c:pt>
                <c:pt idx="2">
                  <c:v>16.8</c:v>
                </c:pt>
                <c:pt idx="3">
                  <c:v>16.5</c:v>
                </c:pt>
                <c:pt idx="4">
                  <c:v>16</c:v>
                </c:pt>
                <c:pt idx="5">
                  <c:v>15.1</c:v>
                </c:pt>
                <c:pt idx="6">
                  <c:v>15.1</c:v>
                </c:pt>
                <c:pt idx="7">
                  <c:v>14.8</c:v>
                </c:pt>
                <c:pt idx="8">
                  <c:v>14.6</c:v>
                </c:pt>
                <c:pt idx="9">
                  <c:v>17.7</c:v>
                </c:pt>
                <c:pt idx="10">
                  <c:v>13.8</c:v>
                </c:pt>
                <c:pt idx="11">
                  <c:v>14.2</c:v>
                </c:pt>
                <c:pt idx="12">
                  <c:v>13.8</c:v>
                </c:pt>
                <c:pt idx="13">
                  <c:v>14</c:v>
                </c:pt>
              </c:numCache>
            </c:numRef>
          </c:val>
        </c:ser>
        <c:ser>
          <c:idx val="2"/>
          <c:order val="2"/>
          <c:tx>
            <c:strRef>
              <c:f>'05_20'!$A$26</c:f>
              <c:strCache>
                <c:ptCount val="1"/>
                <c:pt idx="0">
                  <c:v>Croatia</c:v>
                </c:pt>
              </c:strCache>
            </c:strRef>
          </c:tx>
          <c:spPr>
            <a:solidFill>
              <a:srgbClr val="FF8979"/>
            </a:solidFill>
          </c:spPr>
          <c:invertIfNegative val="0"/>
          <c:cat>
            <c:numRef>
              <c:f>'05_20'!$B$23:$O$23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'05_20'!$B$26:$O$26</c:f>
              <c:numCache>
                <c:formatCode>General</c:formatCode>
                <c:ptCount val="14"/>
                <c:pt idx="0">
                  <c:v>5.7</c:v>
                </c:pt>
                <c:pt idx="1">
                  <c:v>0</c:v>
                </c:pt>
                <c:pt idx="2">
                  <c:v>0</c:v>
                </c:pt>
                <c:pt idx="3">
                  <c:v>7.7</c:v>
                </c:pt>
                <c:pt idx="4">
                  <c:v>8.6999999999999993</c:v>
                </c:pt>
                <c:pt idx="5">
                  <c:v>0</c:v>
                </c:pt>
                <c:pt idx="6">
                  <c:v>11.6</c:v>
                </c:pt>
                <c:pt idx="7">
                  <c:v>12.3</c:v>
                </c:pt>
                <c:pt idx="8">
                  <c:v>11.4</c:v>
                </c:pt>
                <c:pt idx="9">
                  <c:v>10.199999999999999</c:v>
                </c:pt>
                <c:pt idx="10">
                  <c:v>8.6999999999999993</c:v>
                </c:pt>
                <c:pt idx="11">
                  <c:v>7.3</c:v>
                </c:pt>
                <c:pt idx="12">
                  <c:v>7.7</c:v>
                </c:pt>
                <c:pt idx="13">
                  <c:v>7.4</c:v>
                </c:pt>
              </c:numCache>
            </c:numRef>
          </c:val>
        </c:ser>
        <c:ser>
          <c:idx val="3"/>
          <c:order val="3"/>
          <c:tx>
            <c:strRef>
              <c:f>'05_20'!$A$27</c:f>
              <c:strCache>
                <c:ptCount val="1"/>
                <c:pt idx="0">
                  <c:v>Serbia</c:v>
                </c:pt>
              </c:strCache>
            </c:strRef>
          </c:tx>
          <c:spPr>
            <a:solidFill>
              <a:srgbClr val="FFA397"/>
            </a:solidFill>
          </c:spPr>
          <c:invertIfNegative val="0"/>
          <c:cat>
            <c:numRef>
              <c:f>'05_20'!$B$23:$O$23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'05_20'!$B$27:$O$27</c:f>
              <c:numCache>
                <c:formatCode>General</c:formatCode>
                <c:ptCount val="14"/>
                <c:pt idx="0">
                  <c:v>0</c:v>
                </c:pt>
                <c:pt idx="1">
                  <c:v>0</c:v>
                </c:pt>
                <c:pt idx="2">
                  <c:v>0</c:v>
                </c:pt>
                <c:pt idx="3">
                  <c:v>0</c:v>
                </c:pt>
                <c:pt idx="4">
                  <c:v>8.6999999999999993</c:v>
                </c:pt>
                <c:pt idx="5">
                  <c:v>0</c:v>
                </c:pt>
                <c:pt idx="6">
                  <c:v>0</c:v>
                </c:pt>
                <c:pt idx="7">
                  <c:v>0</c:v>
                </c:pt>
                <c:pt idx="8">
                  <c:v>9.6</c:v>
                </c:pt>
                <c:pt idx="9">
                  <c:v>0</c:v>
                </c:pt>
                <c:pt idx="10">
                  <c:v>0</c:v>
                </c:pt>
                <c:pt idx="11">
                  <c:v>0</c:v>
                </c:pt>
                <c:pt idx="12">
                  <c:v>0</c:v>
                </c:pt>
                <c:pt idx="13">
                  <c:v>0</c:v>
                </c:pt>
              </c:numCache>
            </c:numRef>
          </c:val>
        </c:ser>
        <c:dLbls>
          <c:showLegendKey val="0"/>
          <c:showVal val="0"/>
          <c:showCatName val="0"/>
          <c:showSerName val="0"/>
          <c:showPercent val="0"/>
          <c:showBubbleSize val="0"/>
        </c:dLbls>
        <c:gapWidth val="150"/>
        <c:axId val="146195584"/>
        <c:axId val="146239488"/>
      </c:barChart>
      <c:catAx>
        <c:axId val="146195584"/>
        <c:scaling>
          <c:orientation val="minMax"/>
        </c:scaling>
        <c:delete val="0"/>
        <c:axPos val="b"/>
        <c:numFmt formatCode="General" sourceLinked="1"/>
        <c:majorTickMark val="out"/>
        <c:minorTickMark val="none"/>
        <c:tickLblPos val="nextTo"/>
        <c:crossAx val="146239488"/>
        <c:crosses val="autoZero"/>
        <c:auto val="1"/>
        <c:lblAlgn val="ctr"/>
        <c:lblOffset val="100"/>
        <c:noMultiLvlLbl val="0"/>
      </c:catAx>
      <c:valAx>
        <c:axId val="14623948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46195584"/>
        <c:crosses val="autoZero"/>
        <c:crossBetween val="between"/>
      </c:valAx>
    </c:plotArea>
    <c:legend>
      <c:legendPos val="b"/>
      <c:layout/>
      <c:overlay val="0"/>
    </c:legend>
    <c:plotVisOnly val="1"/>
    <c:dispBlanksAs val="gap"/>
    <c:showDLblsOverMax val="0"/>
  </c:chart>
  <c:spPr>
    <a:ln>
      <a:solidFill>
        <a:srgbClr val="FF3A21"/>
      </a:solidFill>
      <a:prstDash val="solid"/>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Gender employment gap, by type of employment, 2010-2023 (Percentage point)</a:t>
            </a:r>
            <a:endParaRPr lang="en-US" sz="1200" b="0"/>
          </a:p>
          <a:p>
            <a:pPr>
              <a:defRPr sz="1400">
                <a:latin typeface="Calibri"/>
                <a:ea typeface="Calibri"/>
                <a:cs typeface="Calibri"/>
              </a:defRPr>
            </a:pPr>
            <a:r>
              <a:rPr lang="en-US" sz="1200" b="0"/>
              <a:t>SDG ind 05_30: freq=Annual, wstatus=Employed persons, age=From 20 to 64 years</a:t>
            </a:r>
          </a:p>
        </c:rich>
      </c:tx>
      <c:layout/>
      <c:overlay val="0"/>
    </c:title>
    <c:autoTitleDeleted val="0"/>
    <c:plotArea>
      <c:layout/>
      <c:barChart>
        <c:barDir val="col"/>
        <c:grouping val="clustered"/>
        <c:varyColors val="0"/>
        <c:ser>
          <c:idx val="0"/>
          <c:order val="0"/>
          <c:tx>
            <c:strRef>
              <c:f>'05_30'!$A$23</c:f>
              <c:strCache>
                <c:ptCount val="1"/>
                <c:pt idx="0">
                  <c:v>European Union - 27 countries (from 2020)</c:v>
                </c:pt>
              </c:strCache>
            </c:strRef>
          </c:tx>
          <c:spPr>
            <a:solidFill>
              <a:srgbClr val="FF3A21"/>
            </a:solidFill>
          </c:spPr>
          <c:invertIfNegative val="0"/>
          <c:cat>
            <c:numRef>
              <c:f>'05_30'!$B$22:$O$22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'05_30'!$B$23:$O$23</c:f>
              <c:numCache>
                <c:formatCode>General</c:formatCode>
                <c:ptCount val="14"/>
                <c:pt idx="0">
                  <c:v>12.7</c:v>
                </c:pt>
                <c:pt idx="1">
                  <c:v>12.5</c:v>
                </c:pt>
                <c:pt idx="2">
                  <c:v>11.8</c:v>
                </c:pt>
                <c:pt idx="3">
                  <c:v>11.2</c:v>
                </c:pt>
                <c:pt idx="4">
                  <c:v>11.1</c:v>
                </c:pt>
                <c:pt idx="5">
                  <c:v>11.1</c:v>
                </c:pt>
                <c:pt idx="6">
                  <c:v>11.1</c:v>
                </c:pt>
                <c:pt idx="7">
                  <c:v>11.3</c:v>
                </c:pt>
                <c:pt idx="8">
                  <c:v>11.3</c:v>
                </c:pt>
                <c:pt idx="9">
                  <c:v>11.3</c:v>
                </c:pt>
                <c:pt idx="10">
                  <c:v>11</c:v>
                </c:pt>
                <c:pt idx="11">
                  <c:v>10.9</c:v>
                </c:pt>
                <c:pt idx="12">
                  <c:v>10.7</c:v>
                </c:pt>
                <c:pt idx="13">
                  <c:v>10.199999999999999</c:v>
                </c:pt>
              </c:numCache>
            </c:numRef>
          </c:val>
        </c:ser>
        <c:ser>
          <c:idx val="1"/>
          <c:order val="1"/>
          <c:tx>
            <c:strRef>
              <c:f>'05_30'!$A$24</c:f>
              <c:strCache>
                <c:ptCount val="1"/>
                <c:pt idx="0">
                  <c:v>Denmark</c:v>
                </c:pt>
              </c:strCache>
            </c:strRef>
          </c:tx>
          <c:spPr>
            <a:solidFill>
              <a:srgbClr val="FF6753"/>
            </a:solidFill>
          </c:spPr>
          <c:invertIfNegative val="0"/>
          <c:cat>
            <c:numRef>
              <c:f>'05_30'!$B$22:$O$22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'05_30'!$B$24:$O$24</c:f>
              <c:numCache>
                <c:formatCode>General</c:formatCode>
                <c:ptCount val="14"/>
                <c:pt idx="0">
                  <c:v>5.7</c:v>
                </c:pt>
                <c:pt idx="1">
                  <c:v>6.9</c:v>
                </c:pt>
                <c:pt idx="2">
                  <c:v>6.4</c:v>
                </c:pt>
                <c:pt idx="3">
                  <c:v>6.3</c:v>
                </c:pt>
                <c:pt idx="4">
                  <c:v>7.4</c:v>
                </c:pt>
                <c:pt idx="5">
                  <c:v>7.8</c:v>
                </c:pt>
                <c:pt idx="6">
                  <c:v>6.9</c:v>
                </c:pt>
                <c:pt idx="7">
                  <c:v>6.7</c:v>
                </c:pt>
                <c:pt idx="8">
                  <c:v>7</c:v>
                </c:pt>
                <c:pt idx="9">
                  <c:v>7.2</c:v>
                </c:pt>
                <c:pt idx="10">
                  <c:v>7</c:v>
                </c:pt>
                <c:pt idx="11">
                  <c:v>6.9</c:v>
                </c:pt>
                <c:pt idx="12">
                  <c:v>5.4</c:v>
                </c:pt>
                <c:pt idx="13">
                  <c:v>5.6</c:v>
                </c:pt>
              </c:numCache>
            </c:numRef>
          </c:val>
        </c:ser>
        <c:ser>
          <c:idx val="2"/>
          <c:order val="2"/>
          <c:tx>
            <c:strRef>
              <c:f>'05_30'!$A$25</c:f>
              <c:strCache>
                <c:ptCount val="1"/>
                <c:pt idx="0">
                  <c:v>Croatia</c:v>
                </c:pt>
              </c:strCache>
            </c:strRef>
          </c:tx>
          <c:spPr>
            <a:solidFill>
              <a:srgbClr val="FF8979"/>
            </a:solidFill>
          </c:spPr>
          <c:invertIfNegative val="0"/>
          <c:cat>
            <c:numRef>
              <c:f>'05_30'!$B$22:$O$22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'05_30'!$B$25:$O$25</c:f>
              <c:numCache>
                <c:formatCode>General</c:formatCode>
                <c:ptCount val="14"/>
                <c:pt idx="0">
                  <c:v>11.5</c:v>
                </c:pt>
                <c:pt idx="1">
                  <c:v>12.5</c:v>
                </c:pt>
                <c:pt idx="2">
                  <c:v>11</c:v>
                </c:pt>
                <c:pt idx="3">
                  <c:v>8.8000000000000007</c:v>
                </c:pt>
                <c:pt idx="4">
                  <c:v>10</c:v>
                </c:pt>
                <c:pt idx="5">
                  <c:v>9.5</c:v>
                </c:pt>
                <c:pt idx="6">
                  <c:v>9.6999999999999993</c:v>
                </c:pt>
                <c:pt idx="7">
                  <c:v>10.5</c:v>
                </c:pt>
                <c:pt idx="8">
                  <c:v>10.5</c:v>
                </c:pt>
                <c:pt idx="9">
                  <c:v>10.5</c:v>
                </c:pt>
                <c:pt idx="10">
                  <c:v>11.2</c:v>
                </c:pt>
                <c:pt idx="11">
                  <c:v>10.4</c:v>
                </c:pt>
                <c:pt idx="12">
                  <c:v>9.4</c:v>
                </c:pt>
                <c:pt idx="13">
                  <c:v>7.7</c:v>
                </c:pt>
              </c:numCache>
            </c:numRef>
          </c:val>
        </c:ser>
        <c:ser>
          <c:idx val="3"/>
          <c:order val="3"/>
          <c:tx>
            <c:strRef>
              <c:f>'05_30'!$A$26</c:f>
              <c:strCache>
                <c:ptCount val="1"/>
                <c:pt idx="0">
                  <c:v>Serbia</c:v>
                </c:pt>
              </c:strCache>
            </c:strRef>
          </c:tx>
          <c:spPr>
            <a:solidFill>
              <a:srgbClr val="FFA397"/>
            </a:solidFill>
          </c:spPr>
          <c:invertIfNegative val="0"/>
          <c:cat>
            <c:numRef>
              <c:f>'05_30'!$B$22:$O$22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'05_30'!$B$26:$O$26</c:f>
              <c:numCache>
                <c:formatCode>General</c:formatCode>
                <c:ptCount val="14"/>
                <c:pt idx="0">
                  <c:v>17.8</c:v>
                </c:pt>
                <c:pt idx="1">
                  <c:v>17.2</c:v>
                </c:pt>
                <c:pt idx="2">
                  <c:v>17.399999999999999</c:v>
                </c:pt>
                <c:pt idx="3">
                  <c:v>17.2</c:v>
                </c:pt>
                <c:pt idx="4">
                  <c:v>15.9</c:v>
                </c:pt>
                <c:pt idx="5">
                  <c:v>16.2</c:v>
                </c:pt>
                <c:pt idx="6">
                  <c:v>15.3</c:v>
                </c:pt>
                <c:pt idx="7">
                  <c:v>15.1</c:v>
                </c:pt>
                <c:pt idx="8">
                  <c:v>15.9</c:v>
                </c:pt>
                <c:pt idx="9">
                  <c:v>15.1</c:v>
                </c:pt>
                <c:pt idx="10">
                  <c:v>15.2</c:v>
                </c:pt>
                <c:pt idx="11">
                  <c:v>14.7</c:v>
                </c:pt>
                <c:pt idx="12">
                  <c:v>14</c:v>
                </c:pt>
                <c:pt idx="13">
                  <c:v>12.5</c:v>
                </c:pt>
              </c:numCache>
            </c:numRef>
          </c:val>
        </c:ser>
        <c:dLbls>
          <c:showLegendKey val="0"/>
          <c:showVal val="0"/>
          <c:showCatName val="0"/>
          <c:showSerName val="0"/>
          <c:showPercent val="0"/>
          <c:showBubbleSize val="0"/>
        </c:dLbls>
        <c:gapWidth val="150"/>
        <c:axId val="154844544"/>
        <c:axId val="154850816"/>
      </c:barChart>
      <c:catAx>
        <c:axId val="154844544"/>
        <c:scaling>
          <c:orientation val="minMax"/>
        </c:scaling>
        <c:delete val="0"/>
        <c:axPos val="b"/>
        <c:numFmt formatCode="General" sourceLinked="1"/>
        <c:majorTickMark val="out"/>
        <c:minorTickMark val="none"/>
        <c:tickLblPos val="nextTo"/>
        <c:crossAx val="154850816"/>
        <c:crosses val="autoZero"/>
        <c:auto val="1"/>
        <c:lblAlgn val="ctr"/>
        <c:lblOffset val="100"/>
        <c:noMultiLvlLbl val="0"/>
      </c:catAx>
      <c:valAx>
        <c:axId val="15485081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54844544"/>
        <c:crosses val="autoZero"/>
        <c:crossBetween val="between"/>
      </c:valAx>
    </c:plotArea>
    <c:legend>
      <c:legendPos val="b"/>
      <c:layout/>
      <c:overlay val="0"/>
    </c:legend>
    <c:plotVisOnly val="1"/>
    <c:dispBlanksAs val="gap"/>
    <c:showDLblsOverMax val="0"/>
  </c:chart>
  <c:spPr>
    <a:ln>
      <a:solidFill>
        <a:srgbClr val="FF3A21"/>
      </a:solidFill>
      <a:prstDash val="solid"/>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Gender employment gap, by type of employment, 2010-2023 (Percentage point)</a:t>
            </a:r>
            <a:endParaRPr lang="en-US" sz="1200" b="0"/>
          </a:p>
          <a:p>
            <a:pPr>
              <a:defRPr sz="1400">
                <a:latin typeface="Calibri"/>
                <a:ea typeface="Calibri"/>
                <a:cs typeface="Calibri"/>
              </a:defRPr>
            </a:pPr>
            <a:r>
              <a:rPr lang="en-US" sz="1200" b="0"/>
              <a:t>SDG ind 05_30: freq=Annual, wstatus=Employed persons working part-time, age=From 20 to 64 years</a:t>
            </a:r>
          </a:p>
        </c:rich>
      </c:tx>
      <c:layout/>
      <c:overlay val="0"/>
    </c:title>
    <c:autoTitleDeleted val="0"/>
    <c:plotArea>
      <c:layout/>
      <c:barChart>
        <c:barDir val="col"/>
        <c:grouping val="clustered"/>
        <c:varyColors val="0"/>
        <c:ser>
          <c:idx val="0"/>
          <c:order val="0"/>
          <c:tx>
            <c:strRef>
              <c:f>'05_30'!$A$34</c:f>
              <c:strCache>
                <c:ptCount val="1"/>
                <c:pt idx="0">
                  <c:v>European Union - 27 countries (from 2020)</c:v>
                </c:pt>
              </c:strCache>
            </c:strRef>
          </c:tx>
          <c:spPr>
            <a:solidFill>
              <a:srgbClr val="FF3A21"/>
            </a:solidFill>
          </c:spPr>
          <c:invertIfNegative val="0"/>
          <c:cat>
            <c:numRef>
              <c:f>'05_30'!$B$33:$O$33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'05_30'!$B$34:$O$34</c:f>
              <c:numCache>
                <c:formatCode>General</c:formatCode>
                <c:ptCount val="14"/>
                <c:pt idx="0">
                  <c:v>-23.5</c:v>
                </c:pt>
                <c:pt idx="1">
                  <c:v>-23.4</c:v>
                </c:pt>
                <c:pt idx="2">
                  <c:v>-23.5</c:v>
                </c:pt>
                <c:pt idx="3">
                  <c:v>-23.9</c:v>
                </c:pt>
                <c:pt idx="4">
                  <c:v>-23.5</c:v>
                </c:pt>
                <c:pt idx="5">
                  <c:v>-23.3</c:v>
                </c:pt>
                <c:pt idx="6">
                  <c:v>-23.1</c:v>
                </c:pt>
                <c:pt idx="7">
                  <c:v>-22.9</c:v>
                </c:pt>
                <c:pt idx="8">
                  <c:v>-22.8</c:v>
                </c:pt>
                <c:pt idx="9">
                  <c:v>-22.6</c:v>
                </c:pt>
                <c:pt idx="10">
                  <c:v>-21.2</c:v>
                </c:pt>
                <c:pt idx="11">
                  <c:v>-20.6</c:v>
                </c:pt>
                <c:pt idx="12">
                  <c:v>-20.2</c:v>
                </c:pt>
                <c:pt idx="13">
                  <c:v>-20.2</c:v>
                </c:pt>
              </c:numCache>
            </c:numRef>
          </c:val>
        </c:ser>
        <c:ser>
          <c:idx val="1"/>
          <c:order val="1"/>
          <c:tx>
            <c:strRef>
              <c:f>'05_30'!$A$35</c:f>
              <c:strCache>
                <c:ptCount val="1"/>
                <c:pt idx="0">
                  <c:v>Denmark</c:v>
                </c:pt>
              </c:strCache>
            </c:strRef>
          </c:tx>
          <c:spPr>
            <a:solidFill>
              <a:srgbClr val="FF6753"/>
            </a:solidFill>
          </c:spPr>
          <c:invertIfNegative val="0"/>
          <c:cat>
            <c:numRef>
              <c:f>'05_30'!$B$33:$O$33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'05_30'!$B$35:$O$35</c:f>
              <c:numCache>
                <c:formatCode>General</c:formatCode>
                <c:ptCount val="14"/>
                <c:pt idx="0">
                  <c:v>-24.3</c:v>
                </c:pt>
                <c:pt idx="1">
                  <c:v>-23</c:v>
                </c:pt>
                <c:pt idx="2">
                  <c:v>-21.1</c:v>
                </c:pt>
                <c:pt idx="3">
                  <c:v>-20.7</c:v>
                </c:pt>
                <c:pt idx="4">
                  <c:v>-19.5</c:v>
                </c:pt>
                <c:pt idx="5">
                  <c:v>-18.8</c:v>
                </c:pt>
                <c:pt idx="6">
                  <c:v>-20.7</c:v>
                </c:pt>
                <c:pt idx="7">
                  <c:v>-19.5</c:v>
                </c:pt>
                <c:pt idx="8">
                  <c:v>-19.5</c:v>
                </c:pt>
                <c:pt idx="9">
                  <c:v>-18.3</c:v>
                </c:pt>
                <c:pt idx="10">
                  <c:v>-18</c:v>
                </c:pt>
                <c:pt idx="11">
                  <c:v>-18.2</c:v>
                </c:pt>
                <c:pt idx="12">
                  <c:v>-18.5</c:v>
                </c:pt>
                <c:pt idx="13">
                  <c:v>-19</c:v>
                </c:pt>
              </c:numCache>
            </c:numRef>
          </c:val>
        </c:ser>
        <c:ser>
          <c:idx val="2"/>
          <c:order val="2"/>
          <c:tx>
            <c:strRef>
              <c:f>'05_30'!$A$36</c:f>
              <c:strCache>
                <c:ptCount val="1"/>
                <c:pt idx="0">
                  <c:v>Croatia</c:v>
                </c:pt>
              </c:strCache>
            </c:strRef>
          </c:tx>
          <c:spPr>
            <a:solidFill>
              <a:srgbClr val="FF8979"/>
            </a:solidFill>
          </c:spPr>
          <c:invertIfNegative val="0"/>
          <c:cat>
            <c:numRef>
              <c:f>'05_30'!$B$33:$O$33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'05_30'!$B$36:$O$36</c:f>
              <c:numCache>
                <c:formatCode>General</c:formatCode>
                <c:ptCount val="14"/>
                <c:pt idx="0">
                  <c:v>-4.3</c:v>
                </c:pt>
                <c:pt idx="1">
                  <c:v>-3.6</c:v>
                </c:pt>
                <c:pt idx="2">
                  <c:v>-2.2000000000000002</c:v>
                </c:pt>
                <c:pt idx="3">
                  <c:v>-1.7</c:v>
                </c:pt>
                <c:pt idx="4">
                  <c:v>-2.8</c:v>
                </c:pt>
                <c:pt idx="5">
                  <c:v>-2.6</c:v>
                </c:pt>
                <c:pt idx="6">
                  <c:v>-2.7</c:v>
                </c:pt>
                <c:pt idx="7">
                  <c:v>-2.1</c:v>
                </c:pt>
                <c:pt idx="8">
                  <c:v>-3.1</c:v>
                </c:pt>
                <c:pt idx="9">
                  <c:v>-3.6</c:v>
                </c:pt>
                <c:pt idx="10">
                  <c:v>-3.1</c:v>
                </c:pt>
                <c:pt idx="11">
                  <c:v>-2.5</c:v>
                </c:pt>
                <c:pt idx="12">
                  <c:v>-2.5</c:v>
                </c:pt>
                <c:pt idx="13">
                  <c:v>-1.5</c:v>
                </c:pt>
              </c:numCache>
            </c:numRef>
          </c:val>
        </c:ser>
        <c:ser>
          <c:idx val="3"/>
          <c:order val="3"/>
          <c:tx>
            <c:strRef>
              <c:f>'05_30'!$A$37</c:f>
              <c:strCache>
                <c:ptCount val="1"/>
                <c:pt idx="0">
                  <c:v>Serbia</c:v>
                </c:pt>
              </c:strCache>
            </c:strRef>
          </c:tx>
          <c:spPr>
            <a:solidFill>
              <a:srgbClr val="FFA397"/>
            </a:solidFill>
          </c:spPr>
          <c:invertIfNegative val="0"/>
          <c:cat>
            <c:numRef>
              <c:f>'05_30'!$B$33:$O$33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'05_30'!$B$37:$O$37</c:f>
              <c:numCache>
                <c:formatCode>General</c:formatCode>
                <c:ptCount val="14"/>
                <c:pt idx="0">
                  <c:v>0</c:v>
                </c:pt>
                <c:pt idx="1">
                  <c:v>-1.1000000000000001</c:v>
                </c:pt>
                <c:pt idx="2">
                  <c:v>-1</c:v>
                </c:pt>
                <c:pt idx="3">
                  <c:v>-1.2</c:v>
                </c:pt>
                <c:pt idx="4">
                  <c:v>-1.1000000000000001</c:v>
                </c:pt>
                <c:pt idx="5">
                  <c:v>-1</c:v>
                </c:pt>
                <c:pt idx="6">
                  <c:v>-1.5</c:v>
                </c:pt>
                <c:pt idx="7">
                  <c:v>-1.6</c:v>
                </c:pt>
                <c:pt idx="8">
                  <c:v>-1.3</c:v>
                </c:pt>
                <c:pt idx="9">
                  <c:v>-1.3</c:v>
                </c:pt>
                <c:pt idx="10">
                  <c:v>-1.7</c:v>
                </c:pt>
                <c:pt idx="11">
                  <c:v>-1.5</c:v>
                </c:pt>
                <c:pt idx="12">
                  <c:v>-1.6</c:v>
                </c:pt>
                <c:pt idx="13">
                  <c:v>-1.3</c:v>
                </c:pt>
              </c:numCache>
            </c:numRef>
          </c:val>
        </c:ser>
        <c:dLbls>
          <c:showLegendKey val="0"/>
          <c:showVal val="0"/>
          <c:showCatName val="0"/>
          <c:showSerName val="0"/>
          <c:showPercent val="0"/>
          <c:showBubbleSize val="0"/>
        </c:dLbls>
        <c:gapWidth val="150"/>
        <c:axId val="155974656"/>
        <c:axId val="155976448"/>
      </c:barChart>
      <c:catAx>
        <c:axId val="155974656"/>
        <c:scaling>
          <c:orientation val="minMax"/>
        </c:scaling>
        <c:delete val="0"/>
        <c:axPos val="b"/>
        <c:numFmt formatCode="General" sourceLinked="1"/>
        <c:majorTickMark val="out"/>
        <c:minorTickMark val="none"/>
        <c:tickLblPos val="nextTo"/>
        <c:crossAx val="155976448"/>
        <c:crosses val="autoZero"/>
        <c:auto val="1"/>
        <c:lblAlgn val="ctr"/>
        <c:lblOffset val="100"/>
        <c:noMultiLvlLbl val="0"/>
      </c:catAx>
      <c:valAx>
        <c:axId val="15597644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55974656"/>
        <c:crosses val="autoZero"/>
        <c:crossBetween val="between"/>
      </c:valAx>
    </c:plotArea>
    <c:legend>
      <c:legendPos val="b"/>
      <c:layout/>
      <c:overlay val="0"/>
    </c:legend>
    <c:plotVisOnly val="1"/>
    <c:dispBlanksAs val="gap"/>
    <c:showDLblsOverMax val="0"/>
  </c:chart>
  <c:spPr>
    <a:ln>
      <a:solidFill>
        <a:srgbClr val="FF3A21"/>
      </a:solidFill>
      <a:prstDash val="solid"/>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Gender employment gap, by type of employment, 2010-2023 (Percentage point)</a:t>
            </a:r>
            <a:endParaRPr sz="1200" b="0"/>
          </a:p>
          <a:p>
            <a:pPr>
              <a:defRPr sz="1400">
                <a:latin typeface="Calibri"/>
                <a:ea typeface="Calibri"/>
                <a:cs typeface="Calibri"/>
              </a:defRPr>
            </a:pPr>
            <a:r>
              <a:rPr sz="1200" b="0"/>
              <a:t>SDG ind 05_30: freq=Annual, wstatus=Employed persons with temporary contract, age=From 20 to 64 years</a:t>
            </a:r>
          </a:p>
        </c:rich>
      </c:tx>
      <c:overlay val="0"/>
    </c:title>
    <c:autoTitleDeleted val="0"/>
    <c:plotArea>
      <c:layout/>
      <c:barChart>
        <c:barDir val="col"/>
        <c:grouping val="clustered"/>
        <c:varyColors val="0"/>
        <c:ser>
          <c:idx val="0"/>
          <c:order val="0"/>
          <c:tx>
            <c:strRef>
              <c:f>'05_30'!$A$45</c:f>
              <c:strCache>
                <c:ptCount val="1"/>
                <c:pt idx="0">
                  <c:v>European Union - 27 countries (from 2020)</c:v>
                </c:pt>
              </c:strCache>
            </c:strRef>
          </c:tx>
          <c:spPr>
            <a:solidFill>
              <a:srgbClr val="FF3A21"/>
            </a:solidFill>
          </c:spPr>
          <c:invertIfNegative val="0"/>
          <c:cat>
            <c:numRef>
              <c:f>'05_30'!$B$44:$O$44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'05_30'!$B$45:$O$45</c:f>
              <c:numCache>
                <c:formatCode>General</c:formatCode>
                <c:ptCount val="14"/>
                <c:pt idx="0">
                  <c:v>-2.7</c:v>
                </c:pt>
                <c:pt idx="1">
                  <c:v>-2.2999999999999998</c:v>
                </c:pt>
                <c:pt idx="2">
                  <c:v>-2.2999999999999998</c:v>
                </c:pt>
                <c:pt idx="3">
                  <c:v>-2.1</c:v>
                </c:pt>
                <c:pt idx="4">
                  <c:v>-2</c:v>
                </c:pt>
                <c:pt idx="5">
                  <c:v>-1.9</c:v>
                </c:pt>
                <c:pt idx="6">
                  <c:v>-2</c:v>
                </c:pt>
                <c:pt idx="7">
                  <c:v>-2.1</c:v>
                </c:pt>
                <c:pt idx="8">
                  <c:v>-2.2999999999999998</c:v>
                </c:pt>
                <c:pt idx="9">
                  <c:v>-2.1</c:v>
                </c:pt>
                <c:pt idx="10">
                  <c:v>-2.1</c:v>
                </c:pt>
                <c:pt idx="11">
                  <c:v>-2.2999999999999998</c:v>
                </c:pt>
                <c:pt idx="12">
                  <c:v>-2.5</c:v>
                </c:pt>
                <c:pt idx="13">
                  <c:v>-2.5</c:v>
                </c:pt>
              </c:numCache>
            </c:numRef>
          </c:val>
        </c:ser>
        <c:ser>
          <c:idx val="1"/>
          <c:order val="1"/>
          <c:tx>
            <c:strRef>
              <c:f>'05_30'!$A$46</c:f>
              <c:strCache>
                <c:ptCount val="1"/>
                <c:pt idx="0">
                  <c:v>Denmark</c:v>
                </c:pt>
              </c:strCache>
            </c:strRef>
          </c:tx>
          <c:spPr>
            <a:solidFill>
              <a:srgbClr val="FF6753"/>
            </a:solidFill>
          </c:spPr>
          <c:invertIfNegative val="0"/>
          <c:cat>
            <c:numRef>
              <c:f>'05_30'!$B$44:$O$44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'05_30'!$B$46:$O$46</c:f>
              <c:numCache>
                <c:formatCode>General</c:formatCode>
                <c:ptCount val="14"/>
                <c:pt idx="0">
                  <c:v>-1.8</c:v>
                </c:pt>
                <c:pt idx="1">
                  <c:v>-2.1</c:v>
                </c:pt>
                <c:pt idx="2">
                  <c:v>-2.5</c:v>
                </c:pt>
                <c:pt idx="3">
                  <c:v>-2.2999999999999998</c:v>
                </c:pt>
                <c:pt idx="4">
                  <c:v>-1.8</c:v>
                </c:pt>
                <c:pt idx="5">
                  <c:v>-2.4</c:v>
                </c:pt>
                <c:pt idx="6">
                  <c:v>-4</c:v>
                </c:pt>
                <c:pt idx="7">
                  <c:v>-2.9</c:v>
                </c:pt>
                <c:pt idx="8">
                  <c:v>-3.1</c:v>
                </c:pt>
                <c:pt idx="9">
                  <c:v>-2.8</c:v>
                </c:pt>
                <c:pt idx="10">
                  <c:v>-3.9</c:v>
                </c:pt>
                <c:pt idx="11">
                  <c:v>-3.7</c:v>
                </c:pt>
                <c:pt idx="12">
                  <c:v>-3</c:v>
                </c:pt>
                <c:pt idx="13">
                  <c:v>-3.3</c:v>
                </c:pt>
              </c:numCache>
            </c:numRef>
          </c:val>
        </c:ser>
        <c:ser>
          <c:idx val="2"/>
          <c:order val="2"/>
          <c:tx>
            <c:strRef>
              <c:f>'05_30'!$A$47</c:f>
              <c:strCache>
                <c:ptCount val="1"/>
                <c:pt idx="0">
                  <c:v>Croatia</c:v>
                </c:pt>
              </c:strCache>
            </c:strRef>
          </c:tx>
          <c:spPr>
            <a:solidFill>
              <a:srgbClr val="FF8979"/>
            </a:solidFill>
          </c:spPr>
          <c:invertIfNegative val="0"/>
          <c:cat>
            <c:numRef>
              <c:f>'05_30'!$B$44:$O$44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'05_30'!$B$47:$O$47</c:f>
              <c:numCache>
                <c:formatCode>General</c:formatCode>
                <c:ptCount val="14"/>
                <c:pt idx="0">
                  <c:v>-2.2999999999999998</c:v>
                </c:pt>
                <c:pt idx="1">
                  <c:v>-1</c:v>
                </c:pt>
                <c:pt idx="2">
                  <c:v>-0.5</c:v>
                </c:pt>
                <c:pt idx="3">
                  <c:v>0.2</c:v>
                </c:pt>
                <c:pt idx="4">
                  <c:v>-1</c:v>
                </c:pt>
                <c:pt idx="5">
                  <c:v>-0.9</c:v>
                </c:pt>
                <c:pt idx="6">
                  <c:v>-2.1</c:v>
                </c:pt>
                <c:pt idx="7">
                  <c:v>-1.2</c:v>
                </c:pt>
                <c:pt idx="8">
                  <c:v>-2.2000000000000002</c:v>
                </c:pt>
                <c:pt idx="9">
                  <c:v>-3.3</c:v>
                </c:pt>
                <c:pt idx="10">
                  <c:v>-2.5</c:v>
                </c:pt>
                <c:pt idx="11">
                  <c:v>-3.8</c:v>
                </c:pt>
                <c:pt idx="12">
                  <c:v>-5.0999999999999996</c:v>
                </c:pt>
                <c:pt idx="13">
                  <c:v>-4</c:v>
                </c:pt>
              </c:numCache>
            </c:numRef>
          </c:val>
        </c:ser>
        <c:ser>
          <c:idx val="3"/>
          <c:order val="3"/>
          <c:tx>
            <c:strRef>
              <c:f>'05_30'!$A$48</c:f>
              <c:strCache>
                <c:ptCount val="1"/>
                <c:pt idx="0">
                  <c:v>Serbia</c:v>
                </c:pt>
              </c:strCache>
            </c:strRef>
          </c:tx>
          <c:spPr>
            <a:solidFill>
              <a:srgbClr val="FFA397"/>
            </a:solidFill>
          </c:spPr>
          <c:invertIfNegative val="0"/>
          <c:cat>
            <c:numRef>
              <c:f>'05_30'!$B$44:$O$44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'05_30'!$B$48:$O$48</c:f>
              <c:numCache>
                <c:formatCode>General</c:formatCode>
                <c:ptCount val="14"/>
                <c:pt idx="0">
                  <c:v>0</c:v>
                </c:pt>
                <c:pt idx="1">
                  <c:v>1.2</c:v>
                </c:pt>
                <c:pt idx="2">
                  <c:v>1.4</c:v>
                </c:pt>
                <c:pt idx="3">
                  <c:v>0.9</c:v>
                </c:pt>
                <c:pt idx="4">
                  <c:v>0.7</c:v>
                </c:pt>
                <c:pt idx="5">
                  <c:v>0.8</c:v>
                </c:pt>
                <c:pt idx="6">
                  <c:v>2.1</c:v>
                </c:pt>
                <c:pt idx="7">
                  <c:v>0.7</c:v>
                </c:pt>
                <c:pt idx="8">
                  <c:v>1.4</c:v>
                </c:pt>
                <c:pt idx="9">
                  <c:v>-0.1</c:v>
                </c:pt>
                <c:pt idx="10">
                  <c:v>-1.2</c:v>
                </c:pt>
                <c:pt idx="11">
                  <c:v>-1.7</c:v>
                </c:pt>
                <c:pt idx="12">
                  <c:v>-1.1000000000000001</c:v>
                </c:pt>
                <c:pt idx="13">
                  <c:v>-1.6</c:v>
                </c:pt>
              </c:numCache>
            </c:numRef>
          </c:val>
        </c:ser>
        <c:dLbls>
          <c:showLegendKey val="0"/>
          <c:showVal val="0"/>
          <c:showCatName val="0"/>
          <c:showSerName val="0"/>
          <c:showPercent val="0"/>
          <c:showBubbleSize val="0"/>
        </c:dLbls>
        <c:gapWidth val="150"/>
        <c:axId val="156644864"/>
        <c:axId val="156646400"/>
      </c:barChart>
      <c:catAx>
        <c:axId val="156644864"/>
        <c:scaling>
          <c:orientation val="minMax"/>
        </c:scaling>
        <c:delete val="0"/>
        <c:axPos val="b"/>
        <c:numFmt formatCode="General" sourceLinked="1"/>
        <c:majorTickMark val="out"/>
        <c:minorTickMark val="none"/>
        <c:tickLblPos val="nextTo"/>
        <c:crossAx val="156646400"/>
        <c:crosses val="autoZero"/>
        <c:auto val="1"/>
        <c:lblAlgn val="ctr"/>
        <c:lblOffset val="100"/>
        <c:noMultiLvlLbl val="0"/>
      </c:catAx>
      <c:valAx>
        <c:axId val="15664640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56644864"/>
        <c:crosses val="autoZero"/>
        <c:crossBetween val="between"/>
      </c:valAx>
    </c:plotArea>
    <c:legend>
      <c:legendPos val="b"/>
      <c:overlay val="0"/>
    </c:legend>
    <c:plotVisOnly val="1"/>
    <c:dispBlanksAs val="gap"/>
    <c:showDLblsOverMax val="0"/>
  </c:chart>
  <c:spPr>
    <a:ln>
      <a:solidFill>
        <a:srgbClr val="FF3A21"/>
      </a:solidFill>
      <a:prstDash val="solid"/>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Gender employment gap, by type of employment, 2010-2023 (Percentage point)</a:t>
            </a:r>
            <a:endParaRPr sz="1200" b="0"/>
          </a:p>
          <a:p>
            <a:pPr>
              <a:defRPr sz="1400">
                <a:latin typeface="Calibri"/>
                <a:ea typeface="Calibri"/>
                <a:cs typeface="Calibri"/>
              </a:defRPr>
            </a:pPr>
            <a:r>
              <a:rPr sz="1200" b="0"/>
              <a:t>SDG ind 05_30: freq=Annual, wstatus=Underemployed persons working part-time, age=From 20 to 64 years</a:t>
            </a:r>
          </a:p>
        </c:rich>
      </c:tx>
      <c:overlay val="0"/>
    </c:title>
    <c:autoTitleDeleted val="0"/>
    <c:plotArea>
      <c:layout/>
      <c:barChart>
        <c:barDir val="col"/>
        <c:grouping val="clustered"/>
        <c:varyColors val="0"/>
        <c:ser>
          <c:idx val="0"/>
          <c:order val="0"/>
          <c:tx>
            <c:strRef>
              <c:f>'05_30'!$A$56</c:f>
              <c:strCache>
                <c:ptCount val="1"/>
                <c:pt idx="0">
                  <c:v>European Union - 27 countries (from 2020)</c:v>
                </c:pt>
              </c:strCache>
            </c:strRef>
          </c:tx>
          <c:spPr>
            <a:solidFill>
              <a:srgbClr val="FF3A21"/>
            </a:solidFill>
          </c:spPr>
          <c:invertIfNegative val="0"/>
          <c:cat>
            <c:numRef>
              <c:f>'05_30'!$B$55:$O$55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'05_30'!$B$56:$O$56</c:f>
              <c:numCache>
                <c:formatCode>General</c:formatCode>
                <c:ptCount val="14"/>
                <c:pt idx="0">
                  <c:v>-3.6</c:v>
                </c:pt>
                <c:pt idx="1">
                  <c:v>-3.4</c:v>
                </c:pt>
                <c:pt idx="2">
                  <c:v>-3.7</c:v>
                </c:pt>
                <c:pt idx="3">
                  <c:v>-3.9</c:v>
                </c:pt>
                <c:pt idx="4">
                  <c:v>-3.8</c:v>
                </c:pt>
                <c:pt idx="5">
                  <c:v>-3.6</c:v>
                </c:pt>
                <c:pt idx="6">
                  <c:v>-3.2</c:v>
                </c:pt>
                <c:pt idx="7">
                  <c:v>-3.1</c:v>
                </c:pt>
                <c:pt idx="8">
                  <c:v>-2.9</c:v>
                </c:pt>
                <c:pt idx="9">
                  <c:v>-2.7</c:v>
                </c:pt>
                <c:pt idx="10">
                  <c:v>-2.7</c:v>
                </c:pt>
                <c:pt idx="11">
                  <c:v>-2.5</c:v>
                </c:pt>
                <c:pt idx="12">
                  <c:v>-2.2000000000000002</c:v>
                </c:pt>
                <c:pt idx="13">
                  <c:v>-2.1</c:v>
                </c:pt>
              </c:numCache>
            </c:numRef>
          </c:val>
        </c:ser>
        <c:ser>
          <c:idx val="1"/>
          <c:order val="1"/>
          <c:tx>
            <c:strRef>
              <c:f>'05_30'!$A$57</c:f>
              <c:strCache>
                <c:ptCount val="1"/>
                <c:pt idx="0">
                  <c:v>Denmark</c:v>
                </c:pt>
              </c:strCache>
            </c:strRef>
          </c:tx>
          <c:spPr>
            <a:solidFill>
              <a:srgbClr val="FF6753"/>
            </a:solidFill>
          </c:spPr>
          <c:invertIfNegative val="0"/>
          <c:cat>
            <c:numRef>
              <c:f>'05_30'!$B$55:$O$55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'05_30'!$B$57:$O$57</c:f>
              <c:numCache>
                <c:formatCode>General</c:formatCode>
                <c:ptCount val="14"/>
                <c:pt idx="0">
                  <c:v>-1.8</c:v>
                </c:pt>
                <c:pt idx="1">
                  <c:v>-1.8</c:v>
                </c:pt>
                <c:pt idx="2">
                  <c:v>-2</c:v>
                </c:pt>
                <c:pt idx="3">
                  <c:v>-1.8</c:v>
                </c:pt>
                <c:pt idx="4">
                  <c:v>-1.6</c:v>
                </c:pt>
                <c:pt idx="5">
                  <c:v>-1.5</c:v>
                </c:pt>
                <c:pt idx="6">
                  <c:v>-2.2999999999999998</c:v>
                </c:pt>
                <c:pt idx="7">
                  <c:v>-1.8</c:v>
                </c:pt>
                <c:pt idx="8">
                  <c:v>-1.9</c:v>
                </c:pt>
                <c:pt idx="9">
                  <c:v>-1.5</c:v>
                </c:pt>
                <c:pt idx="10">
                  <c:v>-2</c:v>
                </c:pt>
                <c:pt idx="11">
                  <c:v>-1.2</c:v>
                </c:pt>
                <c:pt idx="12">
                  <c:v>-0.9</c:v>
                </c:pt>
                <c:pt idx="13">
                  <c:v>-1.6</c:v>
                </c:pt>
              </c:numCache>
            </c:numRef>
          </c:val>
        </c:ser>
        <c:ser>
          <c:idx val="2"/>
          <c:order val="2"/>
          <c:tx>
            <c:strRef>
              <c:f>'05_30'!$A$58</c:f>
              <c:strCache>
                <c:ptCount val="1"/>
                <c:pt idx="0">
                  <c:v>Croatia</c:v>
                </c:pt>
              </c:strCache>
            </c:strRef>
          </c:tx>
          <c:spPr>
            <a:solidFill>
              <a:srgbClr val="FF8979"/>
            </a:solidFill>
          </c:spPr>
          <c:invertIfNegative val="0"/>
          <c:cat>
            <c:numRef>
              <c:f>'05_30'!$B$55:$O$55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'05_30'!$B$58:$O$58</c:f>
              <c:numCache>
                <c:formatCode>General</c:formatCode>
                <c:ptCount val="14"/>
                <c:pt idx="0">
                  <c:v>-0.1</c:v>
                </c:pt>
                <c:pt idx="1">
                  <c:v>-0.5</c:v>
                </c:pt>
                <c:pt idx="2">
                  <c:v>-0.1</c:v>
                </c:pt>
                <c:pt idx="3">
                  <c:v>0.2</c:v>
                </c:pt>
                <c:pt idx="4">
                  <c:v>-1.2</c:v>
                </c:pt>
                <c:pt idx="5">
                  <c:v>-0.6</c:v>
                </c:pt>
                <c:pt idx="6">
                  <c:v>-0.4</c:v>
                </c:pt>
                <c:pt idx="7">
                  <c:v>-0.3</c:v>
                </c:pt>
                <c:pt idx="8">
                  <c:v>-0.8</c:v>
                </c:pt>
                <c:pt idx="9">
                  <c:v>-1</c:v>
                </c:pt>
                <c:pt idx="10">
                  <c:v>-1</c:v>
                </c:pt>
                <c:pt idx="11">
                  <c:v>-0.9</c:v>
                </c:pt>
                <c:pt idx="12">
                  <c:v>-0.9</c:v>
                </c:pt>
                <c:pt idx="13">
                  <c:v>-0.5</c:v>
                </c:pt>
              </c:numCache>
            </c:numRef>
          </c:val>
        </c:ser>
        <c:ser>
          <c:idx val="3"/>
          <c:order val="3"/>
          <c:tx>
            <c:strRef>
              <c:f>'05_30'!$A$59</c:f>
              <c:strCache>
                <c:ptCount val="1"/>
                <c:pt idx="0">
                  <c:v>Serbia</c:v>
                </c:pt>
              </c:strCache>
            </c:strRef>
          </c:tx>
          <c:spPr>
            <a:solidFill>
              <a:srgbClr val="FFA397"/>
            </a:solidFill>
          </c:spPr>
          <c:invertIfNegative val="0"/>
          <c:cat>
            <c:numRef>
              <c:f>'05_30'!$B$55:$O$55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'05_30'!$B$59:$O$59</c:f>
              <c:numCache>
                <c:formatCode>General</c:formatCode>
                <c:ptCount val="14"/>
                <c:pt idx="0">
                  <c:v>0</c:v>
                </c:pt>
                <c:pt idx="1">
                  <c:v>1.1000000000000001</c:v>
                </c:pt>
                <c:pt idx="2">
                  <c:v>0.8</c:v>
                </c:pt>
                <c:pt idx="3">
                  <c:v>0.9</c:v>
                </c:pt>
                <c:pt idx="4">
                  <c:v>1.2</c:v>
                </c:pt>
                <c:pt idx="5">
                  <c:v>1.1000000000000001</c:v>
                </c:pt>
                <c:pt idx="6">
                  <c:v>0.9</c:v>
                </c:pt>
                <c:pt idx="7">
                  <c:v>0.9</c:v>
                </c:pt>
                <c:pt idx="8">
                  <c:v>1.2</c:v>
                </c:pt>
                <c:pt idx="9">
                  <c:v>1.1000000000000001</c:v>
                </c:pt>
                <c:pt idx="10">
                  <c:v>0.6</c:v>
                </c:pt>
                <c:pt idx="11">
                  <c:v>0.7</c:v>
                </c:pt>
                <c:pt idx="12">
                  <c:v>0.8</c:v>
                </c:pt>
                <c:pt idx="13">
                  <c:v>0.6</c:v>
                </c:pt>
              </c:numCache>
            </c:numRef>
          </c:val>
        </c:ser>
        <c:dLbls>
          <c:showLegendKey val="0"/>
          <c:showVal val="0"/>
          <c:showCatName val="0"/>
          <c:showSerName val="0"/>
          <c:showPercent val="0"/>
          <c:showBubbleSize val="0"/>
        </c:dLbls>
        <c:gapWidth val="150"/>
        <c:axId val="156799360"/>
        <c:axId val="156800896"/>
      </c:barChart>
      <c:catAx>
        <c:axId val="156799360"/>
        <c:scaling>
          <c:orientation val="minMax"/>
        </c:scaling>
        <c:delete val="0"/>
        <c:axPos val="b"/>
        <c:numFmt formatCode="General" sourceLinked="1"/>
        <c:majorTickMark val="out"/>
        <c:minorTickMark val="none"/>
        <c:tickLblPos val="nextTo"/>
        <c:crossAx val="156800896"/>
        <c:crosses val="autoZero"/>
        <c:auto val="1"/>
        <c:lblAlgn val="ctr"/>
        <c:lblOffset val="100"/>
        <c:noMultiLvlLbl val="0"/>
      </c:catAx>
      <c:valAx>
        <c:axId val="15680089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56799360"/>
        <c:crosses val="autoZero"/>
        <c:crossBetween val="between"/>
      </c:valAx>
    </c:plotArea>
    <c:legend>
      <c:legendPos val="b"/>
      <c:overlay val="0"/>
    </c:legend>
    <c:plotVisOnly val="1"/>
    <c:dispBlanksAs val="gap"/>
    <c:showDLblsOverMax val="0"/>
  </c:chart>
  <c:spPr>
    <a:ln>
      <a:solidFill>
        <a:srgbClr val="FF3A21"/>
      </a:solidFill>
      <a:prstDash val="soli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Severe material and social deprivation rate by age group and sex, 2015-2023 (Percentage)</a:t>
            </a:r>
            <a:endParaRPr lang="en-US" sz="1200" b="0"/>
          </a:p>
          <a:p>
            <a:pPr>
              <a:defRPr sz="1400">
                <a:latin typeface="Calibri"/>
                <a:ea typeface="Calibri"/>
                <a:cs typeface="Calibri"/>
              </a:defRPr>
            </a:pPr>
            <a:r>
              <a:rPr lang="en-US" sz="1200" b="0"/>
              <a:t>SDG ind 01_31: freq=Annual, age=Total, sex=Total</a:t>
            </a:r>
          </a:p>
        </c:rich>
      </c:tx>
      <c:layout/>
      <c:overlay val="0"/>
    </c:title>
    <c:autoTitleDeleted val="0"/>
    <c:plotArea>
      <c:layout/>
      <c:barChart>
        <c:barDir val="col"/>
        <c:grouping val="clustered"/>
        <c:varyColors val="0"/>
        <c:ser>
          <c:idx val="0"/>
          <c:order val="0"/>
          <c:tx>
            <c:strRef>
              <c:f>'01_31'!$A$23</c:f>
              <c:strCache>
                <c:ptCount val="1"/>
                <c:pt idx="0">
                  <c:v>European Union - 27 countries (from 2020)</c:v>
                </c:pt>
              </c:strCache>
            </c:strRef>
          </c:tx>
          <c:spPr>
            <a:solidFill>
              <a:srgbClr val="E5243B"/>
            </a:solidFill>
          </c:spPr>
          <c:invertIfNegative val="0"/>
          <c:cat>
            <c:numRef>
              <c:f>'01_31'!$B$22:$J$22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'01_31'!$B$23:$J$23</c:f>
              <c:numCache>
                <c:formatCode>General</c:formatCode>
                <c:ptCount val="9"/>
                <c:pt idx="0">
                  <c:v>9.6999999999999993</c:v>
                </c:pt>
                <c:pt idx="1">
                  <c:v>9</c:v>
                </c:pt>
                <c:pt idx="2">
                  <c:v>7.8</c:v>
                </c:pt>
                <c:pt idx="3">
                  <c:v>7.1</c:v>
                </c:pt>
                <c:pt idx="4">
                  <c:v>6.7</c:v>
                </c:pt>
                <c:pt idx="5">
                  <c:v>6.7</c:v>
                </c:pt>
                <c:pt idx="6">
                  <c:v>6.3</c:v>
                </c:pt>
                <c:pt idx="7">
                  <c:v>6.7</c:v>
                </c:pt>
                <c:pt idx="8">
                  <c:v>6.8</c:v>
                </c:pt>
              </c:numCache>
            </c:numRef>
          </c:val>
        </c:ser>
        <c:ser>
          <c:idx val="1"/>
          <c:order val="1"/>
          <c:tx>
            <c:strRef>
              <c:f>'01_31'!$A$24</c:f>
              <c:strCache>
                <c:ptCount val="1"/>
                <c:pt idx="0">
                  <c:v>Denmark</c:v>
                </c:pt>
              </c:strCache>
            </c:strRef>
          </c:tx>
          <c:spPr>
            <a:solidFill>
              <a:srgbClr val="E94357"/>
            </a:solidFill>
          </c:spPr>
          <c:invertIfNegative val="0"/>
          <c:cat>
            <c:numRef>
              <c:f>'01_31'!$B$22:$J$22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'01_31'!$B$24:$J$24</c:f>
              <c:numCache>
                <c:formatCode>General</c:formatCode>
                <c:ptCount val="9"/>
                <c:pt idx="0">
                  <c:v>3.2</c:v>
                </c:pt>
                <c:pt idx="1">
                  <c:v>2.6</c:v>
                </c:pt>
                <c:pt idx="2">
                  <c:v>3.6</c:v>
                </c:pt>
                <c:pt idx="3">
                  <c:v>3.5</c:v>
                </c:pt>
                <c:pt idx="4">
                  <c:v>3.8</c:v>
                </c:pt>
                <c:pt idx="5">
                  <c:v>3.5</c:v>
                </c:pt>
                <c:pt idx="6">
                  <c:v>3.1</c:v>
                </c:pt>
                <c:pt idx="7">
                  <c:v>3.2</c:v>
                </c:pt>
                <c:pt idx="8">
                  <c:v>4.9000000000000004</c:v>
                </c:pt>
              </c:numCache>
            </c:numRef>
          </c:val>
        </c:ser>
        <c:ser>
          <c:idx val="2"/>
          <c:order val="2"/>
          <c:tx>
            <c:strRef>
              <c:f>'01_31'!$A$25</c:f>
              <c:strCache>
                <c:ptCount val="1"/>
                <c:pt idx="0">
                  <c:v>Croatia</c:v>
                </c:pt>
              </c:strCache>
            </c:strRef>
          </c:tx>
          <c:spPr>
            <a:solidFill>
              <a:srgbClr val="EC5E6F"/>
            </a:solidFill>
          </c:spPr>
          <c:invertIfNegative val="0"/>
          <c:cat>
            <c:numRef>
              <c:f>'01_31'!$B$22:$J$22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'01_31'!$B$25:$J$25</c:f>
              <c:numCache>
                <c:formatCode>General</c:formatCode>
                <c:ptCount val="9"/>
                <c:pt idx="0">
                  <c:v>8.4</c:v>
                </c:pt>
                <c:pt idx="1">
                  <c:v>7.3</c:v>
                </c:pt>
                <c:pt idx="2">
                  <c:v>7.1</c:v>
                </c:pt>
                <c:pt idx="3">
                  <c:v>6.1</c:v>
                </c:pt>
                <c:pt idx="4">
                  <c:v>4.5999999999999996</c:v>
                </c:pt>
                <c:pt idx="5">
                  <c:v>4.4000000000000004</c:v>
                </c:pt>
                <c:pt idx="6">
                  <c:v>3.5</c:v>
                </c:pt>
                <c:pt idx="7">
                  <c:v>4</c:v>
                </c:pt>
                <c:pt idx="8">
                  <c:v>2.8</c:v>
                </c:pt>
              </c:numCache>
            </c:numRef>
          </c:val>
        </c:ser>
        <c:ser>
          <c:idx val="3"/>
          <c:order val="3"/>
          <c:tx>
            <c:strRef>
              <c:f>'01_31'!$A$26</c:f>
              <c:strCache>
                <c:ptCount val="1"/>
                <c:pt idx="0">
                  <c:v>Serbia</c:v>
                </c:pt>
              </c:strCache>
            </c:strRef>
          </c:tx>
          <c:spPr>
            <a:solidFill>
              <a:srgbClr val="EF7987"/>
            </a:solidFill>
          </c:spPr>
          <c:invertIfNegative val="0"/>
          <c:cat>
            <c:numRef>
              <c:f>'01_31'!$B$22:$J$22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'01_31'!$B$26:$J$26</c:f>
              <c:numCache>
                <c:formatCode>General</c:formatCode>
                <c:ptCount val="9"/>
                <c:pt idx="0">
                  <c:v>25.1</c:v>
                </c:pt>
                <c:pt idx="1">
                  <c:v>0</c:v>
                </c:pt>
                <c:pt idx="2">
                  <c:v>22.8</c:v>
                </c:pt>
                <c:pt idx="3">
                  <c:v>17.399999999999999</c:v>
                </c:pt>
                <c:pt idx="4">
                  <c:v>14.9</c:v>
                </c:pt>
                <c:pt idx="5">
                  <c:v>15.2</c:v>
                </c:pt>
                <c:pt idx="6">
                  <c:v>14.2</c:v>
                </c:pt>
                <c:pt idx="7">
                  <c:v>14.8</c:v>
                </c:pt>
                <c:pt idx="8">
                  <c:v>13.6</c:v>
                </c:pt>
              </c:numCache>
            </c:numRef>
          </c:val>
        </c:ser>
        <c:dLbls>
          <c:showLegendKey val="0"/>
          <c:showVal val="0"/>
          <c:showCatName val="0"/>
          <c:showSerName val="0"/>
          <c:showPercent val="0"/>
          <c:showBubbleSize val="0"/>
        </c:dLbls>
        <c:gapWidth val="150"/>
        <c:axId val="124820096"/>
        <c:axId val="124827520"/>
      </c:barChart>
      <c:catAx>
        <c:axId val="124820096"/>
        <c:scaling>
          <c:orientation val="minMax"/>
        </c:scaling>
        <c:delete val="0"/>
        <c:axPos val="b"/>
        <c:numFmt formatCode="General" sourceLinked="1"/>
        <c:majorTickMark val="out"/>
        <c:minorTickMark val="none"/>
        <c:tickLblPos val="nextTo"/>
        <c:crossAx val="124827520"/>
        <c:crosses val="autoZero"/>
        <c:auto val="1"/>
        <c:lblAlgn val="ctr"/>
        <c:lblOffset val="100"/>
        <c:noMultiLvlLbl val="0"/>
      </c:catAx>
      <c:valAx>
        <c:axId val="12482752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24820096"/>
        <c:crosses val="autoZero"/>
        <c:crossBetween val="between"/>
      </c:valAx>
    </c:plotArea>
    <c:legend>
      <c:legendPos val="b"/>
      <c:layout/>
      <c:overlay val="0"/>
    </c:legend>
    <c:plotVisOnly val="1"/>
    <c:dispBlanksAs val="gap"/>
    <c:showDLblsOverMax val="0"/>
  </c:chart>
  <c:spPr>
    <a:ln>
      <a:solidFill>
        <a:srgbClr val="E5243B"/>
      </a:solidFill>
      <a:prstDash val="solid"/>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Persons outside the labour force due to caring responsibilities by sex, 2010-2023 (Percentage of total population)</a:t>
            </a:r>
            <a:endParaRPr lang="en-US" sz="1200" b="0"/>
          </a:p>
          <a:p>
            <a:pPr>
              <a:defRPr sz="1400">
                <a:latin typeface="Calibri"/>
                <a:ea typeface="Calibri"/>
                <a:cs typeface="Calibri"/>
              </a:defRPr>
            </a:pPr>
            <a:r>
              <a:rPr lang="en-US" sz="1200" b="0"/>
              <a:t>SDG ind 05_40: freq=Annual, reason=Care of adults with disabilities or children</a:t>
            </a:r>
          </a:p>
          <a:p>
            <a:pPr>
              <a:defRPr sz="1400">
                <a:latin typeface="Calibri"/>
                <a:ea typeface="Calibri"/>
                <a:cs typeface="Calibri"/>
              </a:defRPr>
            </a:pPr>
            <a:r>
              <a:rPr lang="en-US" sz="1200" b="0"/>
              <a:t>sex=Total, age=From 20 to 64 years</a:t>
            </a:r>
          </a:p>
        </c:rich>
      </c:tx>
      <c:layout/>
      <c:overlay val="0"/>
    </c:title>
    <c:autoTitleDeleted val="0"/>
    <c:plotArea>
      <c:layout/>
      <c:barChart>
        <c:barDir val="col"/>
        <c:grouping val="clustered"/>
        <c:varyColors val="0"/>
        <c:ser>
          <c:idx val="0"/>
          <c:order val="0"/>
          <c:tx>
            <c:strRef>
              <c:f>'05_40'!$A$23</c:f>
              <c:strCache>
                <c:ptCount val="1"/>
                <c:pt idx="0">
                  <c:v>European Union - 27 countries (from 2020)</c:v>
                </c:pt>
              </c:strCache>
            </c:strRef>
          </c:tx>
          <c:spPr>
            <a:solidFill>
              <a:srgbClr val="FF3A21"/>
            </a:solidFill>
          </c:spPr>
          <c:invertIfNegative val="0"/>
          <c:cat>
            <c:numRef>
              <c:f>'05_40'!$B$22:$O$22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'05_40'!$B$23:$O$23</c:f>
              <c:numCache>
                <c:formatCode>General</c:formatCode>
                <c:ptCount val="14"/>
                <c:pt idx="0">
                  <c:v>0.6</c:v>
                </c:pt>
                <c:pt idx="1">
                  <c:v>0.6</c:v>
                </c:pt>
                <c:pt idx="2">
                  <c:v>0.6</c:v>
                </c:pt>
                <c:pt idx="3">
                  <c:v>0.7</c:v>
                </c:pt>
                <c:pt idx="4">
                  <c:v>0.7</c:v>
                </c:pt>
                <c:pt idx="5">
                  <c:v>0.7</c:v>
                </c:pt>
                <c:pt idx="6">
                  <c:v>0.7</c:v>
                </c:pt>
                <c:pt idx="7">
                  <c:v>0.7</c:v>
                </c:pt>
                <c:pt idx="8">
                  <c:v>0.7</c:v>
                </c:pt>
                <c:pt idx="9">
                  <c:v>0.6</c:v>
                </c:pt>
                <c:pt idx="10">
                  <c:v>0.7</c:v>
                </c:pt>
                <c:pt idx="11">
                  <c:v>0.6</c:v>
                </c:pt>
                <c:pt idx="12">
                  <c:v>0.5</c:v>
                </c:pt>
                <c:pt idx="13">
                  <c:v>0.5</c:v>
                </c:pt>
              </c:numCache>
            </c:numRef>
          </c:val>
        </c:ser>
        <c:ser>
          <c:idx val="1"/>
          <c:order val="1"/>
          <c:tx>
            <c:strRef>
              <c:f>'05_40'!$A$24</c:f>
              <c:strCache>
                <c:ptCount val="1"/>
                <c:pt idx="0">
                  <c:v>Denmark</c:v>
                </c:pt>
              </c:strCache>
            </c:strRef>
          </c:tx>
          <c:spPr>
            <a:solidFill>
              <a:srgbClr val="FF6753"/>
            </a:solidFill>
          </c:spPr>
          <c:invertIfNegative val="0"/>
          <c:cat>
            <c:numRef>
              <c:f>'05_40'!$B$22:$O$22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'05_40'!$B$24:$O$24</c:f>
              <c:numCache>
                <c:formatCode>General</c:formatCode>
                <c:ptCount val="14"/>
                <c:pt idx="0">
                  <c:v>0.2</c:v>
                </c:pt>
                <c:pt idx="1">
                  <c:v>0.2</c:v>
                </c:pt>
                <c:pt idx="2">
                  <c:v>0.1</c:v>
                </c:pt>
                <c:pt idx="3">
                  <c:v>0.1</c:v>
                </c:pt>
                <c:pt idx="4">
                  <c:v>0.2</c:v>
                </c:pt>
                <c:pt idx="5">
                  <c:v>0.1</c:v>
                </c:pt>
                <c:pt idx="6">
                  <c:v>0.2</c:v>
                </c:pt>
                <c:pt idx="7">
                  <c:v>0.2</c:v>
                </c:pt>
                <c:pt idx="8">
                  <c:v>0.2</c:v>
                </c:pt>
                <c:pt idx="9">
                  <c:v>0.2</c:v>
                </c:pt>
                <c:pt idx="10">
                  <c:v>0.2</c:v>
                </c:pt>
                <c:pt idx="11">
                  <c:v>0.1</c:v>
                </c:pt>
                <c:pt idx="12">
                  <c:v>0.1</c:v>
                </c:pt>
                <c:pt idx="13">
                  <c:v>0.1</c:v>
                </c:pt>
              </c:numCache>
            </c:numRef>
          </c:val>
        </c:ser>
        <c:ser>
          <c:idx val="2"/>
          <c:order val="2"/>
          <c:tx>
            <c:strRef>
              <c:f>'05_40'!$A$25</c:f>
              <c:strCache>
                <c:ptCount val="1"/>
                <c:pt idx="0">
                  <c:v>Croatia</c:v>
                </c:pt>
              </c:strCache>
            </c:strRef>
          </c:tx>
          <c:spPr>
            <a:solidFill>
              <a:srgbClr val="FF8979"/>
            </a:solidFill>
          </c:spPr>
          <c:invertIfNegative val="0"/>
          <c:cat>
            <c:numRef>
              <c:f>'05_40'!$B$22:$O$22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'05_40'!$B$25:$O$25</c:f>
              <c:numCache>
                <c:formatCode>General</c:formatCode>
                <c:ptCount val="14"/>
                <c:pt idx="0">
                  <c:v>0.4</c:v>
                </c:pt>
                <c:pt idx="1">
                  <c:v>0.5</c:v>
                </c:pt>
                <c:pt idx="2">
                  <c:v>0.6</c:v>
                </c:pt>
                <c:pt idx="3">
                  <c:v>0.8</c:v>
                </c:pt>
                <c:pt idx="4">
                  <c:v>0.5</c:v>
                </c:pt>
                <c:pt idx="5">
                  <c:v>0.5</c:v>
                </c:pt>
                <c:pt idx="6">
                  <c:v>0.7</c:v>
                </c:pt>
                <c:pt idx="7">
                  <c:v>0.6</c:v>
                </c:pt>
                <c:pt idx="8">
                  <c:v>0.6</c:v>
                </c:pt>
                <c:pt idx="9">
                  <c:v>0.4</c:v>
                </c:pt>
                <c:pt idx="10">
                  <c:v>0.3</c:v>
                </c:pt>
                <c:pt idx="11">
                  <c:v>0.3</c:v>
                </c:pt>
                <c:pt idx="12">
                  <c:v>0.4</c:v>
                </c:pt>
                <c:pt idx="13">
                  <c:v>0.4</c:v>
                </c:pt>
              </c:numCache>
            </c:numRef>
          </c:val>
        </c:ser>
        <c:ser>
          <c:idx val="3"/>
          <c:order val="3"/>
          <c:tx>
            <c:strRef>
              <c:f>'05_40'!$A$26</c:f>
              <c:strCache>
                <c:ptCount val="1"/>
                <c:pt idx="0">
                  <c:v>Serbia</c:v>
                </c:pt>
              </c:strCache>
            </c:strRef>
          </c:tx>
          <c:spPr>
            <a:solidFill>
              <a:srgbClr val="FFA397"/>
            </a:solidFill>
          </c:spPr>
          <c:invertIfNegative val="0"/>
          <c:cat>
            <c:numRef>
              <c:f>'05_40'!$B$22:$O$22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'05_40'!$B$26:$O$26</c:f>
              <c:numCache>
                <c:formatCode>General</c:formatCode>
                <c:ptCount val="14"/>
                <c:pt idx="0">
                  <c:v>0.9</c:v>
                </c:pt>
                <c:pt idx="1">
                  <c:v>0.7</c:v>
                </c:pt>
                <c:pt idx="2">
                  <c:v>0.9</c:v>
                </c:pt>
                <c:pt idx="3">
                  <c:v>1</c:v>
                </c:pt>
                <c:pt idx="4">
                  <c:v>1.1000000000000001</c:v>
                </c:pt>
                <c:pt idx="5">
                  <c:v>1.3</c:v>
                </c:pt>
                <c:pt idx="6">
                  <c:v>1</c:v>
                </c:pt>
                <c:pt idx="7">
                  <c:v>0.9</c:v>
                </c:pt>
                <c:pt idx="8">
                  <c:v>1.1000000000000001</c:v>
                </c:pt>
                <c:pt idx="9">
                  <c:v>1.1000000000000001</c:v>
                </c:pt>
                <c:pt idx="10">
                  <c:v>1</c:v>
                </c:pt>
                <c:pt idx="11">
                  <c:v>0.5</c:v>
                </c:pt>
                <c:pt idx="12">
                  <c:v>0.4</c:v>
                </c:pt>
                <c:pt idx="13">
                  <c:v>0.4</c:v>
                </c:pt>
              </c:numCache>
            </c:numRef>
          </c:val>
        </c:ser>
        <c:dLbls>
          <c:showLegendKey val="0"/>
          <c:showVal val="0"/>
          <c:showCatName val="0"/>
          <c:showSerName val="0"/>
          <c:showPercent val="0"/>
          <c:showBubbleSize val="0"/>
        </c:dLbls>
        <c:gapWidth val="150"/>
        <c:axId val="157112960"/>
        <c:axId val="157114752"/>
      </c:barChart>
      <c:catAx>
        <c:axId val="157112960"/>
        <c:scaling>
          <c:orientation val="minMax"/>
        </c:scaling>
        <c:delete val="0"/>
        <c:axPos val="b"/>
        <c:numFmt formatCode="General" sourceLinked="1"/>
        <c:majorTickMark val="out"/>
        <c:minorTickMark val="none"/>
        <c:tickLblPos val="nextTo"/>
        <c:crossAx val="157114752"/>
        <c:crosses val="autoZero"/>
        <c:auto val="1"/>
        <c:lblAlgn val="ctr"/>
        <c:lblOffset val="100"/>
        <c:noMultiLvlLbl val="0"/>
      </c:catAx>
      <c:valAx>
        <c:axId val="15711475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57112960"/>
        <c:crosses val="autoZero"/>
        <c:crossBetween val="between"/>
      </c:valAx>
    </c:plotArea>
    <c:legend>
      <c:legendPos val="b"/>
      <c:layout/>
      <c:overlay val="0"/>
    </c:legend>
    <c:plotVisOnly val="1"/>
    <c:dispBlanksAs val="gap"/>
    <c:showDLblsOverMax val="0"/>
  </c:chart>
  <c:spPr>
    <a:ln>
      <a:solidFill>
        <a:srgbClr val="FF3A21"/>
      </a:solidFill>
      <a:prstDash val="solid"/>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Persons outside the labour force due to caring responsibilities by sex, 2010-2023 (Percentage of total population)</a:t>
            </a:r>
            <a:endParaRPr lang="en-US" sz="1200" b="0"/>
          </a:p>
          <a:p>
            <a:pPr>
              <a:defRPr sz="1400">
                <a:latin typeface="Calibri"/>
                <a:ea typeface="Calibri"/>
                <a:cs typeface="Calibri"/>
              </a:defRPr>
            </a:pPr>
            <a:r>
              <a:rPr lang="en-US" sz="1200" b="0"/>
              <a:t>SDG ind 05_40: freq=Annual, reason=Care of adults with disabilities or children</a:t>
            </a:r>
          </a:p>
          <a:p>
            <a:pPr>
              <a:defRPr sz="1400">
                <a:latin typeface="Calibri"/>
                <a:ea typeface="Calibri"/>
                <a:cs typeface="Calibri"/>
              </a:defRPr>
            </a:pPr>
            <a:r>
              <a:rPr lang="en-US" sz="1200" b="0"/>
              <a:t>sex=Males, age=From 20 to 64 years</a:t>
            </a:r>
          </a:p>
        </c:rich>
      </c:tx>
      <c:layout/>
      <c:overlay val="0"/>
    </c:title>
    <c:autoTitleDeleted val="0"/>
    <c:plotArea>
      <c:layout/>
      <c:barChart>
        <c:barDir val="col"/>
        <c:grouping val="clustered"/>
        <c:varyColors val="0"/>
        <c:ser>
          <c:idx val="0"/>
          <c:order val="0"/>
          <c:tx>
            <c:strRef>
              <c:f>'05_40'!$A$34</c:f>
              <c:strCache>
                <c:ptCount val="1"/>
                <c:pt idx="0">
                  <c:v>European Union - 27 countries (from 2020)</c:v>
                </c:pt>
              </c:strCache>
            </c:strRef>
          </c:tx>
          <c:spPr>
            <a:solidFill>
              <a:srgbClr val="FF3A21"/>
            </a:solidFill>
          </c:spPr>
          <c:invertIfNegative val="0"/>
          <c:cat>
            <c:numRef>
              <c:f>'05_40'!$B$33:$O$33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'05_40'!$B$34:$O$34</c:f>
              <c:numCache>
                <c:formatCode>General</c:formatCode>
                <c:ptCount val="14"/>
                <c:pt idx="0">
                  <c:v>0</c:v>
                </c:pt>
                <c:pt idx="1">
                  <c:v>0.1</c:v>
                </c:pt>
                <c:pt idx="2">
                  <c:v>0.1</c:v>
                </c:pt>
                <c:pt idx="3">
                  <c:v>0.1</c:v>
                </c:pt>
                <c:pt idx="4">
                  <c:v>0.1</c:v>
                </c:pt>
                <c:pt idx="5">
                  <c:v>0.1</c:v>
                </c:pt>
                <c:pt idx="6">
                  <c:v>0.1</c:v>
                </c:pt>
                <c:pt idx="7">
                  <c:v>0.1</c:v>
                </c:pt>
                <c:pt idx="8">
                  <c:v>0.1</c:v>
                </c:pt>
                <c:pt idx="9">
                  <c:v>0.1</c:v>
                </c:pt>
                <c:pt idx="10">
                  <c:v>0.1</c:v>
                </c:pt>
                <c:pt idx="11">
                  <c:v>0.1</c:v>
                </c:pt>
                <c:pt idx="12">
                  <c:v>0.1</c:v>
                </c:pt>
                <c:pt idx="13">
                  <c:v>0.1</c:v>
                </c:pt>
              </c:numCache>
            </c:numRef>
          </c:val>
        </c:ser>
        <c:ser>
          <c:idx val="1"/>
          <c:order val="1"/>
          <c:tx>
            <c:strRef>
              <c:f>'05_40'!$A$35</c:f>
              <c:strCache>
                <c:ptCount val="1"/>
                <c:pt idx="0">
                  <c:v>Denmark</c:v>
                </c:pt>
              </c:strCache>
            </c:strRef>
          </c:tx>
          <c:spPr>
            <a:solidFill>
              <a:srgbClr val="FF6753"/>
            </a:solidFill>
          </c:spPr>
          <c:invertIfNegative val="0"/>
          <c:cat>
            <c:numRef>
              <c:f>'05_40'!$B$33:$O$33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'05_40'!$B$35:$O$35</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er>
        <c:ser>
          <c:idx val="2"/>
          <c:order val="2"/>
          <c:tx>
            <c:strRef>
              <c:f>'05_40'!$A$36</c:f>
              <c:strCache>
                <c:ptCount val="1"/>
                <c:pt idx="0">
                  <c:v>Croatia</c:v>
                </c:pt>
              </c:strCache>
            </c:strRef>
          </c:tx>
          <c:spPr>
            <a:solidFill>
              <a:srgbClr val="FF8979"/>
            </a:solidFill>
          </c:spPr>
          <c:invertIfNegative val="0"/>
          <c:cat>
            <c:numRef>
              <c:f>'05_40'!$B$33:$O$33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'05_40'!$B$36:$O$36</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er>
        <c:ser>
          <c:idx val="3"/>
          <c:order val="3"/>
          <c:tx>
            <c:strRef>
              <c:f>'05_40'!$A$37</c:f>
              <c:strCache>
                <c:ptCount val="1"/>
                <c:pt idx="0">
                  <c:v>Serbia</c:v>
                </c:pt>
              </c:strCache>
            </c:strRef>
          </c:tx>
          <c:spPr>
            <a:solidFill>
              <a:srgbClr val="FFA397"/>
            </a:solidFill>
          </c:spPr>
          <c:invertIfNegative val="0"/>
          <c:cat>
            <c:numRef>
              <c:f>'05_40'!$B$33:$O$33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'05_40'!$B$37:$O$37</c:f>
              <c:numCache>
                <c:formatCode>General</c:formatCode>
                <c:ptCount val="14"/>
                <c:pt idx="0">
                  <c:v>0</c:v>
                </c:pt>
                <c:pt idx="1">
                  <c:v>0</c:v>
                </c:pt>
                <c:pt idx="2">
                  <c:v>0</c:v>
                </c:pt>
                <c:pt idx="3">
                  <c:v>0</c:v>
                </c:pt>
                <c:pt idx="4">
                  <c:v>0.1</c:v>
                </c:pt>
                <c:pt idx="5">
                  <c:v>0.1</c:v>
                </c:pt>
                <c:pt idx="6">
                  <c:v>0.1</c:v>
                </c:pt>
                <c:pt idx="7">
                  <c:v>0.1</c:v>
                </c:pt>
                <c:pt idx="8">
                  <c:v>0.1</c:v>
                </c:pt>
                <c:pt idx="9">
                  <c:v>0.1</c:v>
                </c:pt>
                <c:pt idx="10">
                  <c:v>0.1</c:v>
                </c:pt>
                <c:pt idx="11">
                  <c:v>0.1</c:v>
                </c:pt>
                <c:pt idx="12">
                  <c:v>0.1</c:v>
                </c:pt>
                <c:pt idx="13">
                  <c:v>0.1</c:v>
                </c:pt>
              </c:numCache>
            </c:numRef>
          </c:val>
        </c:ser>
        <c:dLbls>
          <c:showLegendKey val="0"/>
          <c:showVal val="0"/>
          <c:showCatName val="0"/>
          <c:showSerName val="0"/>
          <c:showPercent val="0"/>
          <c:showBubbleSize val="0"/>
        </c:dLbls>
        <c:gapWidth val="150"/>
        <c:axId val="157967488"/>
        <c:axId val="157969024"/>
      </c:barChart>
      <c:catAx>
        <c:axId val="157967488"/>
        <c:scaling>
          <c:orientation val="minMax"/>
        </c:scaling>
        <c:delete val="0"/>
        <c:axPos val="b"/>
        <c:numFmt formatCode="General" sourceLinked="1"/>
        <c:majorTickMark val="out"/>
        <c:minorTickMark val="none"/>
        <c:tickLblPos val="nextTo"/>
        <c:crossAx val="157969024"/>
        <c:crosses val="autoZero"/>
        <c:auto val="1"/>
        <c:lblAlgn val="ctr"/>
        <c:lblOffset val="100"/>
        <c:noMultiLvlLbl val="0"/>
      </c:catAx>
      <c:valAx>
        <c:axId val="15796902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57967488"/>
        <c:crosses val="autoZero"/>
        <c:crossBetween val="between"/>
      </c:valAx>
    </c:plotArea>
    <c:legend>
      <c:legendPos val="b"/>
      <c:layout/>
      <c:overlay val="0"/>
    </c:legend>
    <c:plotVisOnly val="1"/>
    <c:dispBlanksAs val="gap"/>
    <c:showDLblsOverMax val="0"/>
  </c:chart>
  <c:spPr>
    <a:ln>
      <a:solidFill>
        <a:srgbClr val="FF3A21"/>
      </a:solidFill>
      <a:prstDash val="solid"/>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Persons outside the labour force due to caring responsibilities by sex, 2010-2023 (Percentage of total population)</a:t>
            </a:r>
            <a:endParaRPr sz="1200" b="0"/>
          </a:p>
          <a:p>
            <a:pPr>
              <a:defRPr sz="1400">
                <a:latin typeface="Calibri"/>
                <a:ea typeface="Calibri"/>
                <a:cs typeface="Calibri"/>
              </a:defRPr>
            </a:pPr>
            <a:r>
              <a:rPr sz="1200" b="0"/>
              <a:t>SDG ind 05_40: freq=Annual, reason=Care of adults with disabilities or children</a:t>
            </a:r>
          </a:p>
          <a:p>
            <a:pPr>
              <a:defRPr sz="1400">
                <a:latin typeface="Calibri"/>
                <a:ea typeface="Calibri"/>
                <a:cs typeface="Calibri"/>
              </a:defRPr>
            </a:pPr>
            <a:r>
              <a:rPr sz="1200" b="0"/>
              <a:t>sex=Females, age=From 20 to 64 years</a:t>
            </a:r>
          </a:p>
        </c:rich>
      </c:tx>
      <c:overlay val="0"/>
    </c:title>
    <c:autoTitleDeleted val="0"/>
    <c:plotArea>
      <c:layout/>
      <c:barChart>
        <c:barDir val="col"/>
        <c:grouping val="clustered"/>
        <c:varyColors val="0"/>
        <c:ser>
          <c:idx val="0"/>
          <c:order val="0"/>
          <c:tx>
            <c:strRef>
              <c:f>'05_40'!$A$45</c:f>
              <c:strCache>
                <c:ptCount val="1"/>
                <c:pt idx="0">
                  <c:v>European Union - 27 countries (from 2020)</c:v>
                </c:pt>
              </c:strCache>
            </c:strRef>
          </c:tx>
          <c:spPr>
            <a:solidFill>
              <a:srgbClr val="FF3A21"/>
            </a:solidFill>
          </c:spPr>
          <c:invertIfNegative val="0"/>
          <c:cat>
            <c:numRef>
              <c:f>'05_40'!$B$44:$O$44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'05_40'!$B$45:$O$45</c:f>
              <c:numCache>
                <c:formatCode>General</c:formatCode>
                <c:ptCount val="14"/>
                <c:pt idx="0">
                  <c:v>1.2</c:v>
                </c:pt>
                <c:pt idx="1">
                  <c:v>1.2</c:v>
                </c:pt>
                <c:pt idx="2">
                  <c:v>1.2</c:v>
                </c:pt>
                <c:pt idx="3">
                  <c:v>1.3</c:v>
                </c:pt>
                <c:pt idx="4">
                  <c:v>1.2</c:v>
                </c:pt>
                <c:pt idx="5">
                  <c:v>1.3</c:v>
                </c:pt>
                <c:pt idx="6">
                  <c:v>1.2</c:v>
                </c:pt>
                <c:pt idx="7">
                  <c:v>1.2</c:v>
                </c:pt>
                <c:pt idx="8">
                  <c:v>1.2</c:v>
                </c:pt>
                <c:pt idx="9">
                  <c:v>1.2</c:v>
                </c:pt>
                <c:pt idx="10">
                  <c:v>1.3</c:v>
                </c:pt>
                <c:pt idx="11">
                  <c:v>1.1000000000000001</c:v>
                </c:pt>
                <c:pt idx="12">
                  <c:v>1</c:v>
                </c:pt>
                <c:pt idx="13">
                  <c:v>0.9</c:v>
                </c:pt>
              </c:numCache>
            </c:numRef>
          </c:val>
        </c:ser>
        <c:ser>
          <c:idx val="1"/>
          <c:order val="1"/>
          <c:tx>
            <c:strRef>
              <c:f>'05_40'!$A$46</c:f>
              <c:strCache>
                <c:ptCount val="1"/>
                <c:pt idx="0">
                  <c:v>Denmark</c:v>
                </c:pt>
              </c:strCache>
            </c:strRef>
          </c:tx>
          <c:spPr>
            <a:solidFill>
              <a:srgbClr val="FF6753"/>
            </a:solidFill>
          </c:spPr>
          <c:invertIfNegative val="0"/>
          <c:cat>
            <c:numRef>
              <c:f>'05_40'!$B$44:$O$44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'05_40'!$B$46:$O$46</c:f>
              <c:numCache>
                <c:formatCode>General</c:formatCode>
                <c:ptCount val="14"/>
                <c:pt idx="0">
                  <c:v>0.3</c:v>
                </c:pt>
                <c:pt idx="1">
                  <c:v>0.3</c:v>
                </c:pt>
                <c:pt idx="2">
                  <c:v>0.2</c:v>
                </c:pt>
                <c:pt idx="3">
                  <c:v>0.3</c:v>
                </c:pt>
                <c:pt idx="4">
                  <c:v>0.3</c:v>
                </c:pt>
                <c:pt idx="5">
                  <c:v>0.2</c:v>
                </c:pt>
                <c:pt idx="6">
                  <c:v>0.4</c:v>
                </c:pt>
                <c:pt idx="7">
                  <c:v>0.4</c:v>
                </c:pt>
                <c:pt idx="8">
                  <c:v>0.4</c:v>
                </c:pt>
                <c:pt idx="9">
                  <c:v>0.4</c:v>
                </c:pt>
                <c:pt idx="10">
                  <c:v>0.3</c:v>
                </c:pt>
                <c:pt idx="11">
                  <c:v>0.2</c:v>
                </c:pt>
                <c:pt idx="12">
                  <c:v>0.2</c:v>
                </c:pt>
                <c:pt idx="13">
                  <c:v>0.2</c:v>
                </c:pt>
              </c:numCache>
            </c:numRef>
          </c:val>
        </c:ser>
        <c:ser>
          <c:idx val="2"/>
          <c:order val="2"/>
          <c:tx>
            <c:strRef>
              <c:f>'05_40'!$A$47</c:f>
              <c:strCache>
                <c:ptCount val="1"/>
                <c:pt idx="0">
                  <c:v>Croatia</c:v>
                </c:pt>
              </c:strCache>
            </c:strRef>
          </c:tx>
          <c:spPr>
            <a:solidFill>
              <a:srgbClr val="FF8979"/>
            </a:solidFill>
          </c:spPr>
          <c:invertIfNegative val="0"/>
          <c:cat>
            <c:numRef>
              <c:f>'05_40'!$B$44:$O$44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'05_40'!$B$47:$O$47</c:f>
              <c:numCache>
                <c:formatCode>General</c:formatCode>
                <c:ptCount val="14"/>
                <c:pt idx="0">
                  <c:v>0.7</c:v>
                </c:pt>
                <c:pt idx="1">
                  <c:v>1</c:v>
                </c:pt>
                <c:pt idx="2">
                  <c:v>1.3</c:v>
                </c:pt>
                <c:pt idx="3">
                  <c:v>1.5</c:v>
                </c:pt>
                <c:pt idx="4">
                  <c:v>1</c:v>
                </c:pt>
                <c:pt idx="5">
                  <c:v>1</c:v>
                </c:pt>
                <c:pt idx="6">
                  <c:v>1.3</c:v>
                </c:pt>
                <c:pt idx="7">
                  <c:v>1.1000000000000001</c:v>
                </c:pt>
                <c:pt idx="8">
                  <c:v>1.1000000000000001</c:v>
                </c:pt>
                <c:pt idx="9">
                  <c:v>0.8</c:v>
                </c:pt>
                <c:pt idx="10">
                  <c:v>0.7</c:v>
                </c:pt>
                <c:pt idx="11">
                  <c:v>0.6</c:v>
                </c:pt>
                <c:pt idx="12">
                  <c:v>0.7</c:v>
                </c:pt>
                <c:pt idx="13">
                  <c:v>0.7</c:v>
                </c:pt>
              </c:numCache>
            </c:numRef>
          </c:val>
        </c:ser>
        <c:ser>
          <c:idx val="3"/>
          <c:order val="3"/>
          <c:tx>
            <c:strRef>
              <c:f>'05_40'!$A$48</c:f>
              <c:strCache>
                <c:ptCount val="1"/>
                <c:pt idx="0">
                  <c:v>Serbia</c:v>
                </c:pt>
              </c:strCache>
            </c:strRef>
          </c:tx>
          <c:spPr>
            <a:solidFill>
              <a:srgbClr val="FFA397"/>
            </a:solidFill>
          </c:spPr>
          <c:invertIfNegative val="0"/>
          <c:cat>
            <c:numRef>
              <c:f>'05_40'!$B$44:$O$44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'05_40'!$B$48:$O$48</c:f>
              <c:numCache>
                <c:formatCode>General</c:formatCode>
                <c:ptCount val="14"/>
                <c:pt idx="0">
                  <c:v>1.7</c:v>
                </c:pt>
                <c:pt idx="1">
                  <c:v>1.4</c:v>
                </c:pt>
                <c:pt idx="2">
                  <c:v>1.7</c:v>
                </c:pt>
                <c:pt idx="3">
                  <c:v>2</c:v>
                </c:pt>
                <c:pt idx="4">
                  <c:v>2.2000000000000002</c:v>
                </c:pt>
                <c:pt idx="5">
                  <c:v>2.5</c:v>
                </c:pt>
                <c:pt idx="6">
                  <c:v>2</c:v>
                </c:pt>
                <c:pt idx="7">
                  <c:v>1.8</c:v>
                </c:pt>
                <c:pt idx="8">
                  <c:v>2.1</c:v>
                </c:pt>
                <c:pt idx="9">
                  <c:v>2.1</c:v>
                </c:pt>
                <c:pt idx="10">
                  <c:v>1.9</c:v>
                </c:pt>
                <c:pt idx="11">
                  <c:v>1</c:v>
                </c:pt>
                <c:pt idx="12">
                  <c:v>0.7</c:v>
                </c:pt>
                <c:pt idx="13">
                  <c:v>0.6</c:v>
                </c:pt>
              </c:numCache>
            </c:numRef>
          </c:val>
        </c:ser>
        <c:dLbls>
          <c:showLegendKey val="0"/>
          <c:showVal val="0"/>
          <c:showCatName val="0"/>
          <c:showSerName val="0"/>
          <c:showPercent val="0"/>
          <c:showBubbleSize val="0"/>
        </c:dLbls>
        <c:gapWidth val="150"/>
        <c:axId val="152857600"/>
        <c:axId val="152900352"/>
      </c:barChart>
      <c:catAx>
        <c:axId val="152857600"/>
        <c:scaling>
          <c:orientation val="minMax"/>
        </c:scaling>
        <c:delete val="0"/>
        <c:axPos val="b"/>
        <c:numFmt formatCode="General" sourceLinked="1"/>
        <c:majorTickMark val="out"/>
        <c:minorTickMark val="none"/>
        <c:tickLblPos val="nextTo"/>
        <c:crossAx val="152900352"/>
        <c:crosses val="autoZero"/>
        <c:auto val="1"/>
        <c:lblAlgn val="ctr"/>
        <c:lblOffset val="100"/>
        <c:noMultiLvlLbl val="0"/>
      </c:catAx>
      <c:valAx>
        <c:axId val="15290035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52857600"/>
        <c:crosses val="autoZero"/>
        <c:crossBetween val="between"/>
      </c:valAx>
    </c:plotArea>
    <c:legend>
      <c:legendPos val="b"/>
      <c:overlay val="0"/>
    </c:legend>
    <c:plotVisOnly val="1"/>
    <c:dispBlanksAs val="gap"/>
    <c:showDLblsOverMax val="0"/>
  </c:chart>
  <c:spPr>
    <a:ln>
      <a:solidFill>
        <a:srgbClr val="FF3A21"/>
      </a:solidFill>
      <a:prstDash val="solid"/>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Seats held by women in national parliaments and governments, 2010-2023 (Percentage of women)</a:t>
            </a:r>
            <a:endParaRPr lang="en-US" sz="1200" b="0"/>
          </a:p>
          <a:p>
            <a:pPr>
              <a:defRPr sz="1400">
                <a:latin typeface="Calibri"/>
                <a:ea typeface="Calibri"/>
                <a:cs typeface="Calibri"/>
              </a:defRPr>
            </a:pPr>
            <a:r>
              <a:rPr lang="en-US" sz="1200" b="0"/>
              <a:t>SDG ind 05_50: freq=Annual, org_inst=National parliament, sex=Females</a:t>
            </a:r>
          </a:p>
        </c:rich>
      </c:tx>
      <c:layout/>
      <c:overlay val="0"/>
    </c:title>
    <c:autoTitleDeleted val="0"/>
    <c:plotArea>
      <c:layout/>
      <c:barChart>
        <c:barDir val="col"/>
        <c:grouping val="clustered"/>
        <c:varyColors val="0"/>
        <c:ser>
          <c:idx val="0"/>
          <c:order val="0"/>
          <c:tx>
            <c:strRef>
              <c:f>'05_50'!$A$23</c:f>
              <c:strCache>
                <c:ptCount val="1"/>
                <c:pt idx="0">
                  <c:v>European Union - 27 countries (from 2020)</c:v>
                </c:pt>
              </c:strCache>
            </c:strRef>
          </c:tx>
          <c:spPr>
            <a:solidFill>
              <a:srgbClr val="FF3A21"/>
            </a:solidFill>
          </c:spPr>
          <c:invertIfNegative val="0"/>
          <c:cat>
            <c:numRef>
              <c:f>'05_50'!$B$22:$O$22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'05_50'!$B$23:$O$23</c:f>
              <c:numCache>
                <c:formatCode>General</c:formatCode>
                <c:ptCount val="14"/>
                <c:pt idx="0">
                  <c:v>24</c:v>
                </c:pt>
                <c:pt idx="1">
                  <c:v>23.9</c:v>
                </c:pt>
                <c:pt idx="2">
                  <c:v>25.9</c:v>
                </c:pt>
                <c:pt idx="3">
                  <c:v>27.3</c:v>
                </c:pt>
                <c:pt idx="4">
                  <c:v>27.8</c:v>
                </c:pt>
                <c:pt idx="5">
                  <c:v>28.2</c:v>
                </c:pt>
                <c:pt idx="6">
                  <c:v>28.4</c:v>
                </c:pt>
                <c:pt idx="7">
                  <c:v>30</c:v>
                </c:pt>
                <c:pt idx="8">
                  <c:v>30.9</c:v>
                </c:pt>
                <c:pt idx="9">
                  <c:v>32.1</c:v>
                </c:pt>
                <c:pt idx="10">
                  <c:v>32.700000000000003</c:v>
                </c:pt>
                <c:pt idx="11">
                  <c:v>33.1</c:v>
                </c:pt>
                <c:pt idx="12">
                  <c:v>32.5</c:v>
                </c:pt>
                <c:pt idx="13">
                  <c:v>33.200000000000003</c:v>
                </c:pt>
              </c:numCache>
            </c:numRef>
          </c:val>
        </c:ser>
        <c:ser>
          <c:idx val="1"/>
          <c:order val="1"/>
          <c:tx>
            <c:strRef>
              <c:f>'05_50'!$A$24</c:f>
              <c:strCache>
                <c:ptCount val="1"/>
                <c:pt idx="0">
                  <c:v>Denmark</c:v>
                </c:pt>
              </c:strCache>
            </c:strRef>
          </c:tx>
          <c:spPr>
            <a:solidFill>
              <a:srgbClr val="FF6753"/>
            </a:solidFill>
          </c:spPr>
          <c:invertIfNegative val="0"/>
          <c:cat>
            <c:numRef>
              <c:f>'05_50'!$B$22:$O$22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'05_50'!$B$24:$O$24</c:f>
              <c:numCache>
                <c:formatCode>General</c:formatCode>
                <c:ptCount val="14"/>
                <c:pt idx="0">
                  <c:v>37.6</c:v>
                </c:pt>
                <c:pt idx="1">
                  <c:v>39.1</c:v>
                </c:pt>
                <c:pt idx="2">
                  <c:v>40.799999999999997</c:v>
                </c:pt>
                <c:pt idx="3">
                  <c:v>38</c:v>
                </c:pt>
                <c:pt idx="4">
                  <c:v>38.5</c:v>
                </c:pt>
                <c:pt idx="5">
                  <c:v>37.4</c:v>
                </c:pt>
                <c:pt idx="6">
                  <c:v>37.4</c:v>
                </c:pt>
                <c:pt idx="7">
                  <c:v>37.4</c:v>
                </c:pt>
                <c:pt idx="8">
                  <c:v>36.299999999999997</c:v>
                </c:pt>
                <c:pt idx="9">
                  <c:v>39.700000000000003</c:v>
                </c:pt>
                <c:pt idx="10">
                  <c:v>39.700000000000003</c:v>
                </c:pt>
                <c:pt idx="11">
                  <c:v>41.3</c:v>
                </c:pt>
                <c:pt idx="12">
                  <c:v>42.5</c:v>
                </c:pt>
                <c:pt idx="13">
                  <c:v>44.1</c:v>
                </c:pt>
              </c:numCache>
            </c:numRef>
          </c:val>
        </c:ser>
        <c:ser>
          <c:idx val="2"/>
          <c:order val="2"/>
          <c:tx>
            <c:strRef>
              <c:f>'05_50'!$A$25</c:f>
              <c:strCache>
                <c:ptCount val="1"/>
                <c:pt idx="0">
                  <c:v>Croatia</c:v>
                </c:pt>
              </c:strCache>
            </c:strRef>
          </c:tx>
          <c:spPr>
            <a:solidFill>
              <a:srgbClr val="FF8979"/>
            </a:solidFill>
          </c:spPr>
          <c:invertIfNegative val="0"/>
          <c:cat>
            <c:numRef>
              <c:f>'05_50'!$B$22:$O$22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'05_50'!$B$25:$O$25</c:f>
              <c:numCache>
                <c:formatCode>General</c:formatCode>
                <c:ptCount val="14"/>
                <c:pt idx="0">
                  <c:v>24.8</c:v>
                </c:pt>
                <c:pt idx="1">
                  <c:v>25.5</c:v>
                </c:pt>
                <c:pt idx="2">
                  <c:v>25.8</c:v>
                </c:pt>
                <c:pt idx="3">
                  <c:v>23.8</c:v>
                </c:pt>
                <c:pt idx="4">
                  <c:v>25.8</c:v>
                </c:pt>
                <c:pt idx="5">
                  <c:v>25.2</c:v>
                </c:pt>
                <c:pt idx="6">
                  <c:v>18.5</c:v>
                </c:pt>
                <c:pt idx="7">
                  <c:v>18</c:v>
                </c:pt>
                <c:pt idx="8">
                  <c:v>20.5</c:v>
                </c:pt>
                <c:pt idx="9">
                  <c:v>19.899999999999999</c:v>
                </c:pt>
                <c:pt idx="10">
                  <c:v>31.1</c:v>
                </c:pt>
                <c:pt idx="11">
                  <c:v>31.8</c:v>
                </c:pt>
                <c:pt idx="12">
                  <c:v>32.5</c:v>
                </c:pt>
                <c:pt idx="13">
                  <c:v>33.1</c:v>
                </c:pt>
              </c:numCache>
            </c:numRef>
          </c:val>
        </c:ser>
        <c:ser>
          <c:idx val="3"/>
          <c:order val="3"/>
          <c:tx>
            <c:strRef>
              <c:f>'05_50'!$A$26</c:f>
              <c:strCache>
                <c:ptCount val="1"/>
                <c:pt idx="0">
                  <c:v>Serbia</c:v>
                </c:pt>
              </c:strCache>
            </c:strRef>
          </c:tx>
          <c:spPr>
            <a:solidFill>
              <a:srgbClr val="FFA397"/>
            </a:solidFill>
          </c:spPr>
          <c:invertIfNegative val="0"/>
          <c:cat>
            <c:numRef>
              <c:f>'05_50'!$B$22:$O$22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'05_50'!$B$26:$O$26</c:f>
              <c:numCache>
                <c:formatCode>General</c:formatCode>
                <c:ptCount val="14"/>
                <c:pt idx="0">
                  <c:v>22.4</c:v>
                </c:pt>
                <c:pt idx="1">
                  <c:v>24.4</c:v>
                </c:pt>
                <c:pt idx="2">
                  <c:v>32.4</c:v>
                </c:pt>
                <c:pt idx="3">
                  <c:v>34.1</c:v>
                </c:pt>
                <c:pt idx="4">
                  <c:v>33.6</c:v>
                </c:pt>
                <c:pt idx="5">
                  <c:v>33.6</c:v>
                </c:pt>
                <c:pt idx="6">
                  <c:v>34</c:v>
                </c:pt>
                <c:pt idx="7">
                  <c:v>36.4</c:v>
                </c:pt>
                <c:pt idx="8">
                  <c:v>37.6</c:v>
                </c:pt>
                <c:pt idx="9">
                  <c:v>37.6</c:v>
                </c:pt>
                <c:pt idx="10">
                  <c:v>39.4</c:v>
                </c:pt>
                <c:pt idx="11">
                  <c:v>39.6</c:v>
                </c:pt>
                <c:pt idx="12">
                  <c:v>0</c:v>
                </c:pt>
                <c:pt idx="13">
                  <c:v>0</c:v>
                </c:pt>
              </c:numCache>
            </c:numRef>
          </c:val>
        </c:ser>
        <c:dLbls>
          <c:showLegendKey val="0"/>
          <c:showVal val="0"/>
          <c:showCatName val="0"/>
          <c:showSerName val="0"/>
          <c:showPercent val="0"/>
          <c:showBubbleSize val="0"/>
        </c:dLbls>
        <c:gapWidth val="150"/>
        <c:axId val="157131136"/>
        <c:axId val="157152384"/>
      </c:barChart>
      <c:catAx>
        <c:axId val="157131136"/>
        <c:scaling>
          <c:orientation val="minMax"/>
        </c:scaling>
        <c:delete val="0"/>
        <c:axPos val="b"/>
        <c:numFmt formatCode="General" sourceLinked="1"/>
        <c:majorTickMark val="out"/>
        <c:minorTickMark val="none"/>
        <c:tickLblPos val="nextTo"/>
        <c:crossAx val="157152384"/>
        <c:crosses val="autoZero"/>
        <c:auto val="1"/>
        <c:lblAlgn val="ctr"/>
        <c:lblOffset val="100"/>
        <c:noMultiLvlLbl val="0"/>
      </c:catAx>
      <c:valAx>
        <c:axId val="15715238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57131136"/>
        <c:crosses val="autoZero"/>
        <c:crossBetween val="between"/>
      </c:valAx>
    </c:plotArea>
    <c:legend>
      <c:legendPos val="b"/>
      <c:layout/>
      <c:overlay val="0"/>
    </c:legend>
    <c:plotVisOnly val="1"/>
    <c:dispBlanksAs val="gap"/>
    <c:showDLblsOverMax val="0"/>
  </c:chart>
  <c:spPr>
    <a:ln>
      <a:solidFill>
        <a:srgbClr val="FF3A21"/>
      </a:solidFill>
      <a:prstDash val="solid"/>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Seats held by women in national parliaments and governments, 2010-2023 (Percentage of women)</a:t>
            </a:r>
            <a:endParaRPr lang="en-US" sz="1200" b="0"/>
          </a:p>
          <a:p>
            <a:pPr>
              <a:defRPr sz="1400">
                <a:latin typeface="Calibri"/>
                <a:ea typeface="Calibri"/>
                <a:cs typeface="Calibri"/>
              </a:defRPr>
            </a:pPr>
            <a:r>
              <a:rPr lang="en-US" sz="1200" b="0"/>
              <a:t>SDG ind 05_50: freq=Annual, org_inst=National government, sex=Females</a:t>
            </a:r>
          </a:p>
        </c:rich>
      </c:tx>
      <c:layout/>
      <c:overlay val="0"/>
    </c:title>
    <c:autoTitleDeleted val="0"/>
    <c:plotArea>
      <c:layout/>
      <c:barChart>
        <c:barDir val="col"/>
        <c:grouping val="clustered"/>
        <c:varyColors val="0"/>
        <c:ser>
          <c:idx val="0"/>
          <c:order val="0"/>
          <c:tx>
            <c:strRef>
              <c:f>'05_50'!$A$34</c:f>
              <c:strCache>
                <c:ptCount val="1"/>
                <c:pt idx="0">
                  <c:v>European Union - 27 countries (from 2020)</c:v>
                </c:pt>
              </c:strCache>
            </c:strRef>
          </c:tx>
          <c:spPr>
            <a:solidFill>
              <a:srgbClr val="FF3A21"/>
            </a:solidFill>
          </c:spPr>
          <c:invertIfNegative val="0"/>
          <c:cat>
            <c:numRef>
              <c:f>'05_50'!$B$33:$O$33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'05_50'!$B$34:$O$34</c:f>
              <c:numCache>
                <c:formatCode>General</c:formatCode>
                <c:ptCount val="14"/>
                <c:pt idx="0">
                  <c:v>25</c:v>
                </c:pt>
                <c:pt idx="1">
                  <c:v>23.6</c:v>
                </c:pt>
                <c:pt idx="2">
                  <c:v>25.2</c:v>
                </c:pt>
                <c:pt idx="3">
                  <c:v>25.9</c:v>
                </c:pt>
                <c:pt idx="4">
                  <c:v>27.7</c:v>
                </c:pt>
                <c:pt idx="5">
                  <c:v>27.7</c:v>
                </c:pt>
                <c:pt idx="6">
                  <c:v>27.6</c:v>
                </c:pt>
                <c:pt idx="7">
                  <c:v>28.5</c:v>
                </c:pt>
                <c:pt idx="8">
                  <c:v>30.1</c:v>
                </c:pt>
                <c:pt idx="9">
                  <c:v>31.4</c:v>
                </c:pt>
                <c:pt idx="10">
                  <c:v>32.700000000000003</c:v>
                </c:pt>
                <c:pt idx="11">
                  <c:v>33.4</c:v>
                </c:pt>
                <c:pt idx="12">
                  <c:v>33.9</c:v>
                </c:pt>
                <c:pt idx="13">
                  <c:v>35.200000000000003</c:v>
                </c:pt>
              </c:numCache>
            </c:numRef>
          </c:val>
        </c:ser>
        <c:ser>
          <c:idx val="1"/>
          <c:order val="1"/>
          <c:tx>
            <c:strRef>
              <c:f>'05_50'!$A$35</c:f>
              <c:strCache>
                <c:ptCount val="1"/>
                <c:pt idx="0">
                  <c:v>Denmark</c:v>
                </c:pt>
              </c:strCache>
            </c:strRef>
          </c:tx>
          <c:spPr>
            <a:solidFill>
              <a:srgbClr val="FF6753"/>
            </a:solidFill>
          </c:spPr>
          <c:invertIfNegative val="0"/>
          <c:cat>
            <c:numRef>
              <c:f>'05_50'!$B$33:$O$33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'05_50'!$B$35:$O$35</c:f>
              <c:numCache>
                <c:formatCode>General</c:formatCode>
                <c:ptCount val="14"/>
                <c:pt idx="0">
                  <c:v>47.4</c:v>
                </c:pt>
                <c:pt idx="1">
                  <c:v>39.1</c:v>
                </c:pt>
                <c:pt idx="2">
                  <c:v>43.5</c:v>
                </c:pt>
                <c:pt idx="3">
                  <c:v>45.5</c:v>
                </c:pt>
                <c:pt idx="4">
                  <c:v>30</c:v>
                </c:pt>
                <c:pt idx="5">
                  <c:v>29.4</c:v>
                </c:pt>
                <c:pt idx="6">
                  <c:v>29.4</c:v>
                </c:pt>
                <c:pt idx="7">
                  <c:v>40.9</c:v>
                </c:pt>
                <c:pt idx="8">
                  <c:v>40.9</c:v>
                </c:pt>
                <c:pt idx="9">
                  <c:v>31.6</c:v>
                </c:pt>
                <c:pt idx="10">
                  <c:v>35</c:v>
                </c:pt>
                <c:pt idx="11">
                  <c:v>30</c:v>
                </c:pt>
                <c:pt idx="12">
                  <c:v>30</c:v>
                </c:pt>
                <c:pt idx="13">
                  <c:v>36.4</c:v>
                </c:pt>
              </c:numCache>
            </c:numRef>
          </c:val>
        </c:ser>
        <c:ser>
          <c:idx val="2"/>
          <c:order val="2"/>
          <c:tx>
            <c:strRef>
              <c:f>'05_50'!$A$36</c:f>
              <c:strCache>
                <c:ptCount val="1"/>
                <c:pt idx="0">
                  <c:v>Croatia</c:v>
                </c:pt>
              </c:strCache>
            </c:strRef>
          </c:tx>
          <c:spPr>
            <a:solidFill>
              <a:srgbClr val="FF8979"/>
            </a:solidFill>
          </c:spPr>
          <c:invertIfNegative val="0"/>
          <c:cat>
            <c:numRef>
              <c:f>'05_50'!$B$33:$O$33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'05_50'!$B$36:$O$36</c:f>
              <c:numCache>
                <c:formatCode>General</c:formatCode>
                <c:ptCount val="14"/>
                <c:pt idx="0">
                  <c:v>15.8</c:v>
                </c:pt>
                <c:pt idx="1">
                  <c:v>10.5</c:v>
                </c:pt>
                <c:pt idx="2">
                  <c:v>13.6</c:v>
                </c:pt>
                <c:pt idx="3">
                  <c:v>19</c:v>
                </c:pt>
                <c:pt idx="4">
                  <c:v>19</c:v>
                </c:pt>
                <c:pt idx="5">
                  <c:v>14.3</c:v>
                </c:pt>
                <c:pt idx="6">
                  <c:v>19</c:v>
                </c:pt>
                <c:pt idx="7">
                  <c:v>28.6</c:v>
                </c:pt>
                <c:pt idx="8">
                  <c:v>23.8</c:v>
                </c:pt>
                <c:pt idx="9">
                  <c:v>19</c:v>
                </c:pt>
                <c:pt idx="10">
                  <c:v>27.8</c:v>
                </c:pt>
                <c:pt idx="11">
                  <c:v>27.8</c:v>
                </c:pt>
                <c:pt idx="12">
                  <c:v>27.8</c:v>
                </c:pt>
                <c:pt idx="13">
                  <c:v>22.2</c:v>
                </c:pt>
              </c:numCache>
            </c:numRef>
          </c:val>
        </c:ser>
        <c:ser>
          <c:idx val="3"/>
          <c:order val="3"/>
          <c:tx>
            <c:strRef>
              <c:f>'05_50'!$A$37</c:f>
              <c:strCache>
                <c:ptCount val="1"/>
                <c:pt idx="0">
                  <c:v>Serbia</c:v>
                </c:pt>
              </c:strCache>
            </c:strRef>
          </c:tx>
          <c:spPr>
            <a:solidFill>
              <a:srgbClr val="FFA397"/>
            </a:solidFill>
          </c:spPr>
          <c:invertIfNegative val="0"/>
          <c:cat>
            <c:numRef>
              <c:f>'05_50'!$B$33:$O$33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'05_50'!$B$37:$O$37</c:f>
              <c:numCache>
                <c:formatCode>General</c:formatCode>
                <c:ptCount val="14"/>
                <c:pt idx="0">
                  <c:v>18.5</c:v>
                </c:pt>
                <c:pt idx="1">
                  <c:v>14.3</c:v>
                </c:pt>
                <c:pt idx="2">
                  <c:v>26.3</c:v>
                </c:pt>
                <c:pt idx="3">
                  <c:v>13.6</c:v>
                </c:pt>
                <c:pt idx="4">
                  <c:v>21.1</c:v>
                </c:pt>
                <c:pt idx="5">
                  <c:v>21.1</c:v>
                </c:pt>
                <c:pt idx="6">
                  <c:v>25</c:v>
                </c:pt>
                <c:pt idx="7">
                  <c:v>22.7</c:v>
                </c:pt>
                <c:pt idx="8">
                  <c:v>22.7</c:v>
                </c:pt>
                <c:pt idx="9">
                  <c:v>22.7</c:v>
                </c:pt>
                <c:pt idx="10">
                  <c:v>45.8</c:v>
                </c:pt>
                <c:pt idx="11">
                  <c:v>45.8</c:v>
                </c:pt>
                <c:pt idx="12">
                  <c:v>0</c:v>
                </c:pt>
                <c:pt idx="13">
                  <c:v>0</c:v>
                </c:pt>
              </c:numCache>
            </c:numRef>
          </c:val>
        </c:ser>
        <c:dLbls>
          <c:showLegendKey val="0"/>
          <c:showVal val="0"/>
          <c:showCatName val="0"/>
          <c:showSerName val="0"/>
          <c:showPercent val="0"/>
          <c:showBubbleSize val="0"/>
        </c:dLbls>
        <c:gapWidth val="150"/>
        <c:axId val="157020928"/>
        <c:axId val="157022464"/>
      </c:barChart>
      <c:catAx>
        <c:axId val="157020928"/>
        <c:scaling>
          <c:orientation val="minMax"/>
        </c:scaling>
        <c:delete val="0"/>
        <c:axPos val="b"/>
        <c:numFmt formatCode="General" sourceLinked="1"/>
        <c:majorTickMark val="out"/>
        <c:minorTickMark val="none"/>
        <c:tickLblPos val="nextTo"/>
        <c:crossAx val="157022464"/>
        <c:crosses val="autoZero"/>
        <c:auto val="1"/>
        <c:lblAlgn val="ctr"/>
        <c:lblOffset val="100"/>
        <c:noMultiLvlLbl val="0"/>
      </c:catAx>
      <c:valAx>
        <c:axId val="15702246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57020928"/>
        <c:crosses val="autoZero"/>
        <c:crossBetween val="between"/>
      </c:valAx>
    </c:plotArea>
    <c:legend>
      <c:legendPos val="b"/>
      <c:layout/>
      <c:overlay val="0"/>
    </c:legend>
    <c:plotVisOnly val="1"/>
    <c:dispBlanksAs val="gap"/>
    <c:showDLblsOverMax val="0"/>
  </c:chart>
  <c:spPr>
    <a:ln>
      <a:solidFill>
        <a:srgbClr val="FF3A21"/>
      </a:solidFill>
      <a:prstDash val="solid"/>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Positions held by women in senior management positions, 2010-2023 (Percentage)</a:t>
            </a:r>
            <a:endParaRPr lang="en-US" sz="1200" b="0"/>
          </a:p>
          <a:p>
            <a:pPr>
              <a:defRPr sz="1400">
                <a:latin typeface="Calibri"/>
                <a:ea typeface="Calibri"/>
                <a:cs typeface="Calibri"/>
              </a:defRPr>
            </a:pPr>
            <a:r>
              <a:rPr lang="en-US" sz="1200" b="0"/>
              <a:t>SDG ind 05_60: freq=Annual, prof_pos=Board members, sex=Females</a:t>
            </a:r>
          </a:p>
        </c:rich>
      </c:tx>
      <c:layout/>
      <c:overlay val="0"/>
    </c:title>
    <c:autoTitleDeleted val="0"/>
    <c:plotArea>
      <c:layout/>
      <c:barChart>
        <c:barDir val="col"/>
        <c:grouping val="clustered"/>
        <c:varyColors val="0"/>
        <c:ser>
          <c:idx val="0"/>
          <c:order val="0"/>
          <c:tx>
            <c:strRef>
              <c:f>'05_60'!$A$23</c:f>
              <c:strCache>
                <c:ptCount val="1"/>
                <c:pt idx="0">
                  <c:v>European Union - 27 countries (from 2020)</c:v>
                </c:pt>
              </c:strCache>
            </c:strRef>
          </c:tx>
          <c:spPr>
            <a:solidFill>
              <a:srgbClr val="FF3A21"/>
            </a:solidFill>
          </c:spPr>
          <c:invertIfNegative val="0"/>
          <c:cat>
            <c:numRef>
              <c:f>'05_60'!$B$22:$O$22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'05_60'!$B$23:$O$23</c:f>
              <c:numCache>
                <c:formatCode>General</c:formatCode>
                <c:ptCount val="14"/>
                <c:pt idx="0">
                  <c:v>11.8</c:v>
                </c:pt>
                <c:pt idx="1">
                  <c:v>13.4</c:v>
                </c:pt>
                <c:pt idx="2">
                  <c:v>15.4</c:v>
                </c:pt>
                <c:pt idx="3">
                  <c:v>17.5</c:v>
                </c:pt>
                <c:pt idx="4">
                  <c:v>19.8</c:v>
                </c:pt>
                <c:pt idx="5">
                  <c:v>22.2</c:v>
                </c:pt>
                <c:pt idx="6">
                  <c:v>23.6</c:v>
                </c:pt>
                <c:pt idx="7">
                  <c:v>25.1</c:v>
                </c:pt>
                <c:pt idx="8">
                  <c:v>26.4</c:v>
                </c:pt>
                <c:pt idx="9">
                  <c:v>28.4</c:v>
                </c:pt>
                <c:pt idx="10">
                  <c:v>29.5</c:v>
                </c:pt>
                <c:pt idx="11">
                  <c:v>30.6</c:v>
                </c:pt>
                <c:pt idx="12">
                  <c:v>32.299999999999997</c:v>
                </c:pt>
                <c:pt idx="13">
                  <c:v>33.799999999999997</c:v>
                </c:pt>
              </c:numCache>
            </c:numRef>
          </c:val>
        </c:ser>
        <c:ser>
          <c:idx val="1"/>
          <c:order val="1"/>
          <c:tx>
            <c:strRef>
              <c:f>'05_60'!$A$24</c:f>
              <c:strCache>
                <c:ptCount val="1"/>
                <c:pt idx="0">
                  <c:v>Denmark</c:v>
                </c:pt>
              </c:strCache>
            </c:strRef>
          </c:tx>
          <c:spPr>
            <a:solidFill>
              <a:srgbClr val="FF6753"/>
            </a:solidFill>
          </c:spPr>
          <c:invertIfNegative val="0"/>
          <c:cat>
            <c:numRef>
              <c:f>'05_60'!$B$22:$O$22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'05_60'!$B$24:$O$24</c:f>
              <c:numCache>
                <c:formatCode>General</c:formatCode>
                <c:ptCount val="14"/>
                <c:pt idx="0">
                  <c:v>17.7</c:v>
                </c:pt>
                <c:pt idx="1">
                  <c:v>16.3</c:v>
                </c:pt>
                <c:pt idx="2">
                  <c:v>20.8</c:v>
                </c:pt>
                <c:pt idx="3">
                  <c:v>22.9</c:v>
                </c:pt>
                <c:pt idx="4">
                  <c:v>24</c:v>
                </c:pt>
                <c:pt idx="5">
                  <c:v>25.8</c:v>
                </c:pt>
                <c:pt idx="6">
                  <c:v>27.1</c:v>
                </c:pt>
                <c:pt idx="7">
                  <c:v>30.3</c:v>
                </c:pt>
                <c:pt idx="8">
                  <c:v>27.7</c:v>
                </c:pt>
                <c:pt idx="9">
                  <c:v>30</c:v>
                </c:pt>
                <c:pt idx="10">
                  <c:v>33.6</c:v>
                </c:pt>
                <c:pt idx="11">
                  <c:v>34.9</c:v>
                </c:pt>
                <c:pt idx="12">
                  <c:v>41</c:v>
                </c:pt>
                <c:pt idx="13">
                  <c:v>41.4</c:v>
                </c:pt>
              </c:numCache>
            </c:numRef>
          </c:val>
        </c:ser>
        <c:ser>
          <c:idx val="2"/>
          <c:order val="2"/>
          <c:tx>
            <c:strRef>
              <c:f>'05_60'!$A$25</c:f>
              <c:strCache>
                <c:ptCount val="1"/>
                <c:pt idx="0">
                  <c:v>Croatia</c:v>
                </c:pt>
              </c:strCache>
            </c:strRef>
          </c:tx>
          <c:spPr>
            <a:solidFill>
              <a:srgbClr val="FF8979"/>
            </a:solidFill>
          </c:spPr>
          <c:invertIfNegative val="0"/>
          <c:cat>
            <c:numRef>
              <c:f>'05_60'!$B$22:$O$22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'05_60'!$B$25:$O$25</c:f>
              <c:numCache>
                <c:formatCode>General</c:formatCode>
                <c:ptCount val="14"/>
                <c:pt idx="0">
                  <c:v>15.6</c:v>
                </c:pt>
                <c:pt idx="1">
                  <c:v>19</c:v>
                </c:pt>
                <c:pt idx="2">
                  <c:v>15.1</c:v>
                </c:pt>
                <c:pt idx="3">
                  <c:v>15.1</c:v>
                </c:pt>
                <c:pt idx="4">
                  <c:v>19</c:v>
                </c:pt>
                <c:pt idx="5">
                  <c:v>22.2</c:v>
                </c:pt>
                <c:pt idx="6">
                  <c:v>19.899999999999999</c:v>
                </c:pt>
                <c:pt idx="7">
                  <c:v>21.6</c:v>
                </c:pt>
                <c:pt idx="8">
                  <c:v>17.2</c:v>
                </c:pt>
                <c:pt idx="9">
                  <c:v>27</c:v>
                </c:pt>
                <c:pt idx="10">
                  <c:v>26.2</c:v>
                </c:pt>
                <c:pt idx="11">
                  <c:v>23.4</c:v>
                </c:pt>
                <c:pt idx="12">
                  <c:v>29.3</c:v>
                </c:pt>
                <c:pt idx="13">
                  <c:v>31.8</c:v>
                </c:pt>
              </c:numCache>
            </c:numRef>
          </c:val>
        </c:ser>
        <c:ser>
          <c:idx val="3"/>
          <c:order val="3"/>
          <c:tx>
            <c:strRef>
              <c:f>'05_60'!$A$26</c:f>
              <c:strCache>
                <c:ptCount val="1"/>
                <c:pt idx="0">
                  <c:v>Serbia</c:v>
                </c:pt>
              </c:strCache>
            </c:strRef>
          </c:tx>
          <c:spPr>
            <a:solidFill>
              <a:srgbClr val="FFA397"/>
            </a:solidFill>
          </c:spPr>
          <c:invertIfNegative val="0"/>
          <c:cat>
            <c:numRef>
              <c:f>'05_60'!$B$22:$O$22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'05_60'!$B$26:$O$26</c:f>
              <c:numCache>
                <c:formatCode>General</c:formatCode>
                <c:ptCount val="14"/>
                <c:pt idx="0">
                  <c:v>12.4</c:v>
                </c:pt>
                <c:pt idx="1">
                  <c:v>17.3</c:v>
                </c:pt>
                <c:pt idx="2">
                  <c:v>17.600000000000001</c:v>
                </c:pt>
                <c:pt idx="3">
                  <c:v>17</c:v>
                </c:pt>
                <c:pt idx="4">
                  <c:v>15.3</c:v>
                </c:pt>
                <c:pt idx="5">
                  <c:v>21.4</c:v>
                </c:pt>
                <c:pt idx="6">
                  <c:v>20</c:v>
                </c:pt>
                <c:pt idx="7">
                  <c:v>19.100000000000001</c:v>
                </c:pt>
                <c:pt idx="8">
                  <c:v>21.2</c:v>
                </c:pt>
                <c:pt idx="9">
                  <c:v>15.6</c:v>
                </c:pt>
                <c:pt idx="10">
                  <c:v>21.7</c:v>
                </c:pt>
                <c:pt idx="11">
                  <c:v>23.4</c:v>
                </c:pt>
                <c:pt idx="12">
                  <c:v>19.2</c:v>
                </c:pt>
                <c:pt idx="13">
                  <c:v>18.2</c:v>
                </c:pt>
              </c:numCache>
            </c:numRef>
          </c:val>
        </c:ser>
        <c:dLbls>
          <c:showLegendKey val="0"/>
          <c:showVal val="0"/>
          <c:showCatName val="0"/>
          <c:showSerName val="0"/>
          <c:showPercent val="0"/>
          <c:showBubbleSize val="0"/>
        </c:dLbls>
        <c:gapWidth val="150"/>
        <c:axId val="159489024"/>
        <c:axId val="159494912"/>
      </c:barChart>
      <c:catAx>
        <c:axId val="159489024"/>
        <c:scaling>
          <c:orientation val="minMax"/>
        </c:scaling>
        <c:delete val="0"/>
        <c:axPos val="b"/>
        <c:numFmt formatCode="General" sourceLinked="1"/>
        <c:majorTickMark val="out"/>
        <c:minorTickMark val="none"/>
        <c:tickLblPos val="nextTo"/>
        <c:crossAx val="159494912"/>
        <c:crosses val="autoZero"/>
        <c:auto val="1"/>
        <c:lblAlgn val="ctr"/>
        <c:lblOffset val="100"/>
        <c:noMultiLvlLbl val="0"/>
      </c:catAx>
      <c:valAx>
        <c:axId val="15949491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59489024"/>
        <c:crosses val="autoZero"/>
        <c:crossBetween val="between"/>
      </c:valAx>
    </c:plotArea>
    <c:legend>
      <c:legendPos val="b"/>
      <c:layout/>
      <c:overlay val="0"/>
    </c:legend>
    <c:plotVisOnly val="1"/>
    <c:dispBlanksAs val="gap"/>
    <c:showDLblsOverMax val="0"/>
  </c:chart>
  <c:spPr>
    <a:ln>
      <a:solidFill>
        <a:srgbClr val="FF3A21"/>
      </a:solidFill>
      <a:prstDash val="solid"/>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Positions held by women in senior management positions, 2010-2023 (Percentage)</a:t>
            </a:r>
            <a:endParaRPr lang="en-US" sz="1200" b="0"/>
          </a:p>
          <a:p>
            <a:pPr>
              <a:defRPr sz="1400">
                <a:latin typeface="Calibri"/>
                <a:ea typeface="Calibri"/>
                <a:cs typeface="Calibri"/>
              </a:defRPr>
            </a:pPr>
            <a:r>
              <a:rPr lang="en-US" sz="1200" b="0"/>
              <a:t>SDG ind 05_60: freq=Annual, prof_pos=Executives, sex=Females</a:t>
            </a:r>
          </a:p>
        </c:rich>
      </c:tx>
      <c:layout/>
      <c:overlay val="0"/>
    </c:title>
    <c:autoTitleDeleted val="0"/>
    <c:plotArea>
      <c:layout/>
      <c:barChart>
        <c:barDir val="col"/>
        <c:grouping val="clustered"/>
        <c:varyColors val="0"/>
        <c:ser>
          <c:idx val="0"/>
          <c:order val="0"/>
          <c:tx>
            <c:strRef>
              <c:f>'05_60'!$A$34</c:f>
              <c:strCache>
                <c:ptCount val="1"/>
                <c:pt idx="0">
                  <c:v>European Union - 27 countries (from 2020)</c:v>
                </c:pt>
              </c:strCache>
            </c:strRef>
          </c:tx>
          <c:spPr>
            <a:solidFill>
              <a:srgbClr val="FF3A21"/>
            </a:solidFill>
          </c:spPr>
          <c:invertIfNegative val="0"/>
          <c:cat>
            <c:numRef>
              <c:f>'05_60'!$B$33:$O$33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'05_60'!$B$34:$O$34</c:f>
              <c:numCache>
                <c:formatCode>General</c:formatCode>
                <c:ptCount val="14"/>
                <c:pt idx="0">
                  <c:v>0</c:v>
                </c:pt>
                <c:pt idx="1">
                  <c:v>0</c:v>
                </c:pt>
                <c:pt idx="2">
                  <c:v>10.3</c:v>
                </c:pt>
                <c:pt idx="3">
                  <c:v>11.7</c:v>
                </c:pt>
                <c:pt idx="4">
                  <c:v>12.4</c:v>
                </c:pt>
                <c:pt idx="5">
                  <c:v>13.7</c:v>
                </c:pt>
                <c:pt idx="6">
                  <c:v>14.7</c:v>
                </c:pt>
                <c:pt idx="7">
                  <c:v>15.5</c:v>
                </c:pt>
                <c:pt idx="8">
                  <c:v>16.5</c:v>
                </c:pt>
                <c:pt idx="9">
                  <c:v>18</c:v>
                </c:pt>
                <c:pt idx="10">
                  <c:v>19.3</c:v>
                </c:pt>
                <c:pt idx="11">
                  <c:v>20.2</c:v>
                </c:pt>
                <c:pt idx="12">
                  <c:v>21.1</c:v>
                </c:pt>
                <c:pt idx="13">
                  <c:v>22.2</c:v>
                </c:pt>
              </c:numCache>
            </c:numRef>
          </c:val>
        </c:ser>
        <c:ser>
          <c:idx val="1"/>
          <c:order val="1"/>
          <c:tx>
            <c:strRef>
              <c:f>'05_60'!$A$35</c:f>
              <c:strCache>
                <c:ptCount val="1"/>
                <c:pt idx="0">
                  <c:v>Denmark</c:v>
                </c:pt>
              </c:strCache>
            </c:strRef>
          </c:tx>
          <c:spPr>
            <a:solidFill>
              <a:srgbClr val="FF6753"/>
            </a:solidFill>
          </c:spPr>
          <c:invertIfNegative val="0"/>
          <c:cat>
            <c:numRef>
              <c:f>'05_60'!$B$33:$O$33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'05_60'!$B$35:$O$35</c:f>
              <c:numCache>
                <c:formatCode>General</c:formatCode>
                <c:ptCount val="14"/>
                <c:pt idx="0">
                  <c:v>0</c:v>
                </c:pt>
                <c:pt idx="1">
                  <c:v>0</c:v>
                </c:pt>
                <c:pt idx="2">
                  <c:v>11.2</c:v>
                </c:pt>
                <c:pt idx="3">
                  <c:v>11.8</c:v>
                </c:pt>
                <c:pt idx="4">
                  <c:v>11.7</c:v>
                </c:pt>
                <c:pt idx="5">
                  <c:v>8.3000000000000007</c:v>
                </c:pt>
                <c:pt idx="6">
                  <c:v>9.4</c:v>
                </c:pt>
                <c:pt idx="7">
                  <c:v>15.9</c:v>
                </c:pt>
                <c:pt idx="8">
                  <c:v>11</c:v>
                </c:pt>
                <c:pt idx="9">
                  <c:v>17.100000000000001</c:v>
                </c:pt>
                <c:pt idx="10">
                  <c:v>20.2</c:v>
                </c:pt>
                <c:pt idx="11">
                  <c:v>22.5</c:v>
                </c:pt>
                <c:pt idx="12">
                  <c:v>22</c:v>
                </c:pt>
                <c:pt idx="13">
                  <c:v>23.6</c:v>
                </c:pt>
              </c:numCache>
            </c:numRef>
          </c:val>
        </c:ser>
        <c:ser>
          <c:idx val="2"/>
          <c:order val="2"/>
          <c:tx>
            <c:strRef>
              <c:f>'05_60'!$A$36</c:f>
              <c:strCache>
                <c:ptCount val="1"/>
                <c:pt idx="0">
                  <c:v>Croatia</c:v>
                </c:pt>
              </c:strCache>
            </c:strRef>
          </c:tx>
          <c:spPr>
            <a:solidFill>
              <a:srgbClr val="FF8979"/>
            </a:solidFill>
          </c:spPr>
          <c:invertIfNegative val="0"/>
          <c:cat>
            <c:numRef>
              <c:f>'05_60'!$B$33:$O$33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'05_60'!$B$36:$O$36</c:f>
              <c:numCache>
                <c:formatCode>General</c:formatCode>
                <c:ptCount val="14"/>
                <c:pt idx="0">
                  <c:v>0</c:v>
                </c:pt>
                <c:pt idx="1">
                  <c:v>0</c:v>
                </c:pt>
                <c:pt idx="2">
                  <c:v>16.7</c:v>
                </c:pt>
                <c:pt idx="3">
                  <c:v>18.100000000000001</c:v>
                </c:pt>
                <c:pt idx="4">
                  <c:v>16.3</c:v>
                </c:pt>
                <c:pt idx="5">
                  <c:v>22</c:v>
                </c:pt>
                <c:pt idx="6">
                  <c:v>22.2</c:v>
                </c:pt>
                <c:pt idx="7">
                  <c:v>19.100000000000001</c:v>
                </c:pt>
                <c:pt idx="8">
                  <c:v>20.6</c:v>
                </c:pt>
                <c:pt idx="9">
                  <c:v>12.3</c:v>
                </c:pt>
                <c:pt idx="10">
                  <c:v>13.4</c:v>
                </c:pt>
                <c:pt idx="11">
                  <c:v>14.3</c:v>
                </c:pt>
                <c:pt idx="12">
                  <c:v>20</c:v>
                </c:pt>
                <c:pt idx="13">
                  <c:v>20.3</c:v>
                </c:pt>
              </c:numCache>
            </c:numRef>
          </c:val>
        </c:ser>
        <c:ser>
          <c:idx val="3"/>
          <c:order val="3"/>
          <c:tx>
            <c:strRef>
              <c:f>'05_60'!$A$37</c:f>
              <c:strCache>
                <c:ptCount val="1"/>
                <c:pt idx="0">
                  <c:v>Serbia</c:v>
                </c:pt>
              </c:strCache>
            </c:strRef>
          </c:tx>
          <c:spPr>
            <a:solidFill>
              <a:srgbClr val="FFA397"/>
            </a:solidFill>
          </c:spPr>
          <c:invertIfNegative val="0"/>
          <c:cat>
            <c:numRef>
              <c:f>'05_60'!$B$33:$O$33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'05_60'!$B$37:$O$37</c:f>
              <c:numCache>
                <c:formatCode>General</c:formatCode>
                <c:ptCount val="14"/>
                <c:pt idx="0">
                  <c:v>0</c:v>
                </c:pt>
                <c:pt idx="1">
                  <c:v>0</c:v>
                </c:pt>
                <c:pt idx="2">
                  <c:v>18.3</c:v>
                </c:pt>
                <c:pt idx="3">
                  <c:v>21.1</c:v>
                </c:pt>
                <c:pt idx="4">
                  <c:v>23</c:v>
                </c:pt>
                <c:pt idx="5">
                  <c:v>29.7</c:v>
                </c:pt>
                <c:pt idx="6">
                  <c:v>24.1</c:v>
                </c:pt>
                <c:pt idx="7">
                  <c:v>19.3</c:v>
                </c:pt>
                <c:pt idx="8">
                  <c:v>21.7</c:v>
                </c:pt>
                <c:pt idx="9">
                  <c:v>20.7</c:v>
                </c:pt>
                <c:pt idx="10">
                  <c:v>31.3</c:v>
                </c:pt>
                <c:pt idx="11">
                  <c:v>31.7</c:v>
                </c:pt>
                <c:pt idx="12">
                  <c:v>33.299999999999997</c:v>
                </c:pt>
                <c:pt idx="13">
                  <c:v>29.4</c:v>
                </c:pt>
              </c:numCache>
            </c:numRef>
          </c:val>
        </c:ser>
        <c:dLbls>
          <c:showLegendKey val="0"/>
          <c:showVal val="0"/>
          <c:showCatName val="0"/>
          <c:showSerName val="0"/>
          <c:showPercent val="0"/>
          <c:showBubbleSize val="0"/>
        </c:dLbls>
        <c:gapWidth val="150"/>
        <c:axId val="160197632"/>
        <c:axId val="160207616"/>
      </c:barChart>
      <c:catAx>
        <c:axId val="160197632"/>
        <c:scaling>
          <c:orientation val="minMax"/>
        </c:scaling>
        <c:delete val="0"/>
        <c:axPos val="b"/>
        <c:numFmt formatCode="General" sourceLinked="1"/>
        <c:majorTickMark val="out"/>
        <c:minorTickMark val="none"/>
        <c:tickLblPos val="nextTo"/>
        <c:crossAx val="160207616"/>
        <c:crosses val="autoZero"/>
        <c:auto val="1"/>
        <c:lblAlgn val="ctr"/>
        <c:lblOffset val="100"/>
        <c:noMultiLvlLbl val="0"/>
      </c:catAx>
      <c:valAx>
        <c:axId val="16020761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60197632"/>
        <c:crosses val="autoZero"/>
        <c:crossBetween val="between"/>
      </c:valAx>
    </c:plotArea>
    <c:legend>
      <c:legendPos val="b"/>
      <c:layout/>
      <c:overlay val="0"/>
    </c:legend>
    <c:plotVisOnly val="1"/>
    <c:dispBlanksAs val="gap"/>
    <c:showDLblsOverMax val="0"/>
  </c:chart>
  <c:spPr>
    <a:ln>
      <a:solidFill>
        <a:srgbClr val="FF3A21"/>
      </a:solidFill>
      <a:prstDash val="solid"/>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Population having neither a bath, nor a shower, nor indoor flushing toilet in their household by poverty status, 2010-2023 (Percentage)</a:t>
            </a:r>
            <a:endParaRPr lang="en-US" sz="1200" b="0"/>
          </a:p>
          <a:p>
            <a:pPr>
              <a:defRPr sz="1400">
                <a:latin typeface="Calibri"/>
                <a:ea typeface="Calibri"/>
                <a:cs typeface="Calibri"/>
              </a:defRPr>
            </a:pPr>
            <a:r>
              <a:rPr lang="en-US" sz="1200" b="0"/>
              <a:t>SDG ind 06_10: freq=Annual, hhtype=Total, incgrp=Total, sex=Total, age=Total</a:t>
            </a:r>
          </a:p>
        </c:rich>
      </c:tx>
      <c:layout/>
      <c:overlay val="0"/>
    </c:title>
    <c:autoTitleDeleted val="0"/>
    <c:plotArea>
      <c:layout/>
      <c:barChart>
        <c:barDir val="col"/>
        <c:grouping val="clustered"/>
        <c:varyColors val="0"/>
        <c:ser>
          <c:idx val="0"/>
          <c:order val="0"/>
          <c:tx>
            <c:strRef>
              <c:f>'06_10'!$A$23</c:f>
              <c:strCache>
                <c:ptCount val="1"/>
                <c:pt idx="0">
                  <c:v>European Union - 27 countries (from 2020)</c:v>
                </c:pt>
              </c:strCache>
            </c:strRef>
          </c:tx>
          <c:spPr>
            <a:solidFill>
              <a:srgbClr val="26BDE2"/>
            </a:solidFill>
          </c:spPr>
          <c:invertIfNegative val="0"/>
          <c:cat>
            <c:numRef>
              <c:f>'06_10'!$B$22:$M$22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'06_10'!$B$23:$M$23</c:f>
              <c:numCache>
                <c:formatCode>General</c:formatCode>
                <c:ptCount val="12"/>
                <c:pt idx="0">
                  <c:v>2.9</c:v>
                </c:pt>
                <c:pt idx="1">
                  <c:v>2.7</c:v>
                </c:pt>
                <c:pt idx="2">
                  <c:v>2.6</c:v>
                </c:pt>
                <c:pt idx="3">
                  <c:v>2.4</c:v>
                </c:pt>
                <c:pt idx="4">
                  <c:v>2.2999999999999998</c:v>
                </c:pt>
                <c:pt idx="5">
                  <c:v>2.2000000000000002</c:v>
                </c:pt>
                <c:pt idx="6">
                  <c:v>2.1</c:v>
                </c:pt>
                <c:pt idx="7">
                  <c:v>2</c:v>
                </c:pt>
                <c:pt idx="8">
                  <c:v>1.8</c:v>
                </c:pt>
                <c:pt idx="9">
                  <c:v>1.6</c:v>
                </c:pt>
                <c:pt idx="10">
                  <c:v>1.5</c:v>
                </c:pt>
                <c:pt idx="11">
                  <c:v>0</c:v>
                </c:pt>
              </c:numCache>
            </c:numRef>
          </c:val>
        </c:ser>
        <c:ser>
          <c:idx val="1"/>
          <c:order val="1"/>
          <c:tx>
            <c:strRef>
              <c:f>'06_10'!$A$24</c:f>
              <c:strCache>
                <c:ptCount val="1"/>
                <c:pt idx="0">
                  <c:v>Denmark</c:v>
                </c:pt>
              </c:strCache>
            </c:strRef>
          </c:tx>
          <c:spPr>
            <a:solidFill>
              <a:srgbClr val="6ED4EC"/>
            </a:solidFill>
          </c:spPr>
          <c:invertIfNegative val="0"/>
          <c:cat>
            <c:numRef>
              <c:f>'06_10'!$B$22:$M$22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'06_10'!$B$24:$M$24</c:f>
              <c:numCache>
                <c:formatCode>General</c:formatCode>
                <c:ptCount val="12"/>
                <c:pt idx="0">
                  <c:v>0</c:v>
                </c:pt>
                <c:pt idx="1">
                  <c:v>0.5</c:v>
                </c:pt>
                <c:pt idx="2">
                  <c:v>0.3</c:v>
                </c:pt>
                <c:pt idx="3">
                  <c:v>0.6</c:v>
                </c:pt>
                <c:pt idx="4">
                  <c:v>0.5</c:v>
                </c:pt>
                <c:pt idx="5">
                  <c:v>0.5</c:v>
                </c:pt>
                <c:pt idx="6">
                  <c:v>0.5</c:v>
                </c:pt>
                <c:pt idx="7">
                  <c:v>0.5</c:v>
                </c:pt>
                <c:pt idx="8">
                  <c:v>0.4</c:v>
                </c:pt>
                <c:pt idx="9">
                  <c:v>0.3</c:v>
                </c:pt>
                <c:pt idx="10">
                  <c:v>0.4</c:v>
                </c:pt>
                <c:pt idx="11">
                  <c:v>0</c:v>
                </c:pt>
              </c:numCache>
            </c:numRef>
          </c:val>
        </c:ser>
        <c:ser>
          <c:idx val="2"/>
          <c:order val="2"/>
          <c:tx>
            <c:strRef>
              <c:f>'06_10'!$A$25</c:f>
              <c:strCache>
                <c:ptCount val="1"/>
                <c:pt idx="0">
                  <c:v>Croatia</c:v>
                </c:pt>
              </c:strCache>
            </c:strRef>
          </c:tx>
          <c:spPr>
            <a:solidFill>
              <a:srgbClr val="B1E8F5"/>
            </a:solidFill>
          </c:spPr>
          <c:invertIfNegative val="0"/>
          <c:cat>
            <c:numRef>
              <c:f>'06_10'!$B$22:$M$22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'06_10'!$B$25:$M$25</c:f>
              <c:numCache>
                <c:formatCode>General</c:formatCode>
                <c:ptCount val="12"/>
                <c:pt idx="0">
                  <c:v>0.2</c:v>
                </c:pt>
                <c:pt idx="1">
                  <c:v>1.2</c:v>
                </c:pt>
                <c:pt idx="2">
                  <c:v>1.9</c:v>
                </c:pt>
                <c:pt idx="3">
                  <c:v>1.5</c:v>
                </c:pt>
                <c:pt idx="4">
                  <c:v>1.6</c:v>
                </c:pt>
                <c:pt idx="5">
                  <c:v>1.5</c:v>
                </c:pt>
                <c:pt idx="6">
                  <c:v>1.4</c:v>
                </c:pt>
                <c:pt idx="7">
                  <c:v>1.2</c:v>
                </c:pt>
                <c:pt idx="8">
                  <c:v>1.1000000000000001</c:v>
                </c:pt>
                <c:pt idx="9">
                  <c:v>0.8</c:v>
                </c:pt>
                <c:pt idx="10">
                  <c:v>0.7</c:v>
                </c:pt>
                <c:pt idx="11">
                  <c:v>0</c:v>
                </c:pt>
              </c:numCache>
            </c:numRef>
          </c:val>
        </c:ser>
        <c:ser>
          <c:idx val="3"/>
          <c:order val="3"/>
          <c:tx>
            <c:strRef>
              <c:f>'06_10'!$A$26</c:f>
              <c:strCache>
                <c:ptCount val="1"/>
                <c:pt idx="0">
                  <c:v>Serbia</c:v>
                </c:pt>
              </c:strCache>
            </c:strRef>
          </c:tx>
          <c:spPr>
            <a:solidFill>
              <a:srgbClr val="199EBD"/>
            </a:solidFill>
          </c:spPr>
          <c:invertIfNegative val="0"/>
          <c:cat>
            <c:numRef>
              <c:f>'06_10'!$B$22:$M$22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'06_10'!$B$26:$M$26</c:f>
              <c:numCache>
                <c:formatCode>General</c:formatCode>
                <c:ptCount val="12"/>
                <c:pt idx="0">
                  <c:v>0</c:v>
                </c:pt>
                <c:pt idx="1">
                  <c:v>0</c:v>
                </c:pt>
                <c:pt idx="2">
                  <c:v>0</c:v>
                </c:pt>
                <c:pt idx="3">
                  <c:v>4</c:v>
                </c:pt>
                <c:pt idx="4">
                  <c:v>3.4</c:v>
                </c:pt>
                <c:pt idx="5">
                  <c:v>3.5</c:v>
                </c:pt>
                <c:pt idx="6">
                  <c:v>3.4</c:v>
                </c:pt>
                <c:pt idx="7">
                  <c:v>3.2</c:v>
                </c:pt>
                <c:pt idx="8">
                  <c:v>2.2999999999999998</c:v>
                </c:pt>
                <c:pt idx="9">
                  <c:v>2.4</c:v>
                </c:pt>
                <c:pt idx="10">
                  <c:v>1.8</c:v>
                </c:pt>
                <c:pt idx="11">
                  <c:v>0</c:v>
                </c:pt>
              </c:numCache>
            </c:numRef>
          </c:val>
        </c:ser>
        <c:dLbls>
          <c:showLegendKey val="0"/>
          <c:showVal val="0"/>
          <c:showCatName val="0"/>
          <c:showSerName val="0"/>
          <c:showPercent val="0"/>
          <c:showBubbleSize val="0"/>
        </c:dLbls>
        <c:gapWidth val="150"/>
        <c:axId val="24866816"/>
        <c:axId val="25174016"/>
      </c:barChart>
      <c:catAx>
        <c:axId val="24866816"/>
        <c:scaling>
          <c:orientation val="minMax"/>
        </c:scaling>
        <c:delete val="0"/>
        <c:axPos val="b"/>
        <c:numFmt formatCode="General" sourceLinked="1"/>
        <c:majorTickMark val="out"/>
        <c:minorTickMark val="none"/>
        <c:tickLblPos val="nextTo"/>
        <c:crossAx val="25174016"/>
        <c:crosses val="autoZero"/>
        <c:auto val="1"/>
        <c:lblAlgn val="ctr"/>
        <c:lblOffset val="100"/>
        <c:noMultiLvlLbl val="0"/>
      </c:catAx>
      <c:valAx>
        <c:axId val="2517401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4866816"/>
        <c:crosses val="autoZero"/>
        <c:crossBetween val="between"/>
      </c:valAx>
    </c:plotArea>
    <c:legend>
      <c:legendPos val="b"/>
      <c:layout/>
      <c:overlay val="0"/>
    </c:legend>
    <c:plotVisOnly val="1"/>
    <c:dispBlanksAs val="gap"/>
    <c:showDLblsOverMax val="0"/>
  </c:chart>
  <c:spPr>
    <a:ln>
      <a:solidFill>
        <a:srgbClr val="26BDE2"/>
      </a:solidFill>
      <a:prstDash val="solid"/>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Population having neither a bath, nor a shower, nor indoor flushing toilet in their household by poverty status, 2010-2023 (Percentage)</a:t>
            </a:r>
            <a:endParaRPr lang="en-US" sz="1200" b="0"/>
          </a:p>
          <a:p>
            <a:pPr>
              <a:defRPr sz="1400">
                <a:latin typeface="Calibri"/>
                <a:ea typeface="Calibri"/>
                <a:cs typeface="Calibri"/>
              </a:defRPr>
            </a:pPr>
            <a:r>
              <a:rPr lang="en-US" sz="1200" b="0"/>
              <a:t>SDG ind 06_10: freq=Annual, hhtype=Total, incgrp=Below 60% of median equivalised income, sex=Total, age=Total</a:t>
            </a:r>
          </a:p>
        </c:rich>
      </c:tx>
      <c:layout/>
      <c:overlay val="0"/>
    </c:title>
    <c:autoTitleDeleted val="0"/>
    <c:plotArea>
      <c:layout/>
      <c:barChart>
        <c:barDir val="col"/>
        <c:grouping val="clustered"/>
        <c:varyColors val="0"/>
        <c:ser>
          <c:idx val="0"/>
          <c:order val="0"/>
          <c:tx>
            <c:strRef>
              <c:f>'06_10'!$A$34</c:f>
              <c:strCache>
                <c:ptCount val="1"/>
                <c:pt idx="0">
                  <c:v>European Union - 27 countries (from 2020)</c:v>
                </c:pt>
              </c:strCache>
            </c:strRef>
          </c:tx>
          <c:spPr>
            <a:solidFill>
              <a:srgbClr val="26BDE2"/>
            </a:solidFill>
          </c:spPr>
          <c:invertIfNegative val="0"/>
          <c:cat>
            <c:numRef>
              <c:f>'06_10'!$B$33:$M$33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'06_10'!$B$34:$M$34</c:f>
              <c:numCache>
                <c:formatCode>General</c:formatCode>
                <c:ptCount val="12"/>
                <c:pt idx="0">
                  <c:v>8</c:v>
                </c:pt>
                <c:pt idx="1">
                  <c:v>7.5</c:v>
                </c:pt>
                <c:pt idx="2">
                  <c:v>7.2</c:v>
                </c:pt>
                <c:pt idx="3">
                  <c:v>7.1</c:v>
                </c:pt>
                <c:pt idx="4">
                  <c:v>6.8</c:v>
                </c:pt>
                <c:pt idx="5">
                  <c:v>6.8</c:v>
                </c:pt>
                <c:pt idx="6">
                  <c:v>6.4</c:v>
                </c:pt>
                <c:pt idx="7">
                  <c:v>6</c:v>
                </c:pt>
                <c:pt idx="8">
                  <c:v>5.9</c:v>
                </c:pt>
                <c:pt idx="9">
                  <c:v>5.7</c:v>
                </c:pt>
                <c:pt idx="10">
                  <c:v>5.0999999999999996</c:v>
                </c:pt>
                <c:pt idx="11">
                  <c:v>0</c:v>
                </c:pt>
              </c:numCache>
            </c:numRef>
          </c:val>
        </c:ser>
        <c:ser>
          <c:idx val="1"/>
          <c:order val="1"/>
          <c:tx>
            <c:strRef>
              <c:f>'06_10'!$A$35</c:f>
              <c:strCache>
                <c:ptCount val="1"/>
                <c:pt idx="0">
                  <c:v>Denmark</c:v>
                </c:pt>
              </c:strCache>
            </c:strRef>
          </c:tx>
          <c:spPr>
            <a:solidFill>
              <a:srgbClr val="6ED4EC"/>
            </a:solidFill>
          </c:spPr>
          <c:invertIfNegative val="0"/>
          <c:cat>
            <c:numRef>
              <c:f>'06_10'!$B$33:$M$33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'06_10'!$B$35:$M$35</c:f>
              <c:numCache>
                <c:formatCode>General</c:formatCode>
                <c:ptCount val="12"/>
                <c:pt idx="0">
                  <c:v>0</c:v>
                </c:pt>
                <c:pt idx="1">
                  <c:v>2.4</c:v>
                </c:pt>
                <c:pt idx="2">
                  <c:v>2.2999999999999998</c:v>
                </c:pt>
                <c:pt idx="3">
                  <c:v>3.5</c:v>
                </c:pt>
                <c:pt idx="4">
                  <c:v>1.6</c:v>
                </c:pt>
                <c:pt idx="5">
                  <c:v>2.7</c:v>
                </c:pt>
                <c:pt idx="6">
                  <c:v>1.8</c:v>
                </c:pt>
                <c:pt idx="7">
                  <c:v>2</c:v>
                </c:pt>
                <c:pt idx="8">
                  <c:v>1.2</c:v>
                </c:pt>
                <c:pt idx="9">
                  <c:v>0.8</c:v>
                </c:pt>
                <c:pt idx="10">
                  <c:v>1.8</c:v>
                </c:pt>
                <c:pt idx="11">
                  <c:v>0</c:v>
                </c:pt>
              </c:numCache>
            </c:numRef>
          </c:val>
        </c:ser>
        <c:ser>
          <c:idx val="2"/>
          <c:order val="2"/>
          <c:tx>
            <c:strRef>
              <c:f>'06_10'!$A$36</c:f>
              <c:strCache>
                <c:ptCount val="1"/>
                <c:pt idx="0">
                  <c:v>Croatia</c:v>
                </c:pt>
              </c:strCache>
            </c:strRef>
          </c:tx>
          <c:spPr>
            <a:solidFill>
              <a:srgbClr val="B1E8F5"/>
            </a:solidFill>
          </c:spPr>
          <c:invertIfNegative val="0"/>
          <c:cat>
            <c:numRef>
              <c:f>'06_10'!$B$33:$M$33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'06_10'!$B$36:$M$36</c:f>
              <c:numCache>
                <c:formatCode>General</c:formatCode>
                <c:ptCount val="12"/>
                <c:pt idx="0">
                  <c:v>0.8</c:v>
                </c:pt>
                <c:pt idx="1">
                  <c:v>4.9000000000000004</c:v>
                </c:pt>
                <c:pt idx="2">
                  <c:v>6.8</c:v>
                </c:pt>
                <c:pt idx="3">
                  <c:v>6.5</c:v>
                </c:pt>
                <c:pt idx="4">
                  <c:v>5.5</c:v>
                </c:pt>
                <c:pt idx="5">
                  <c:v>5.3</c:v>
                </c:pt>
                <c:pt idx="6">
                  <c:v>5.5</c:v>
                </c:pt>
                <c:pt idx="7">
                  <c:v>4.5999999999999996</c:v>
                </c:pt>
                <c:pt idx="8">
                  <c:v>4.0999999999999996</c:v>
                </c:pt>
                <c:pt idx="9">
                  <c:v>3.4</c:v>
                </c:pt>
                <c:pt idx="10">
                  <c:v>2.8</c:v>
                </c:pt>
                <c:pt idx="11">
                  <c:v>0</c:v>
                </c:pt>
              </c:numCache>
            </c:numRef>
          </c:val>
        </c:ser>
        <c:ser>
          <c:idx val="3"/>
          <c:order val="3"/>
          <c:tx>
            <c:strRef>
              <c:f>'06_10'!$A$37</c:f>
              <c:strCache>
                <c:ptCount val="1"/>
                <c:pt idx="0">
                  <c:v>Serbia</c:v>
                </c:pt>
              </c:strCache>
            </c:strRef>
          </c:tx>
          <c:spPr>
            <a:solidFill>
              <a:srgbClr val="199EBD"/>
            </a:solidFill>
          </c:spPr>
          <c:invertIfNegative val="0"/>
          <c:cat>
            <c:numRef>
              <c:f>'06_10'!$B$33:$M$33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'06_10'!$B$37:$M$37</c:f>
              <c:numCache>
                <c:formatCode>General</c:formatCode>
                <c:ptCount val="12"/>
                <c:pt idx="0">
                  <c:v>0</c:v>
                </c:pt>
                <c:pt idx="1">
                  <c:v>0</c:v>
                </c:pt>
                <c:pt idx="2">
                  <c:v>0</c:v>
                </c:pt>
                <c:pt idx="3">
                  <c:v>11.3</c:v>
                </c:pt>
                <c:pt idx="4">
                  <c:v>8.1</c:v>
                </c:pt>
                <c:pt idx="5">
                  <c:v>8.5</c:v>
                </c:pt>
                <c:pt idx="6">
                  <c:v>9.1999999999999993</c:v>
                </c:pt>
                <c:pt idx="7">
                  <c:v>9.9</c:v>
                </c:pt>
                <c:pt idx="8">
                  <c:v>7.7</c:v>
                </c:pt>
                <c:pt idx="9">
                  <c:v>8.4</c:v>
                </c:pt>
                <c:pt idx="10">
                  <c:v>5.9</c:v>
                </c:pt>
                <c:pt idx="11">
                  <c:v>0</c:v>
                </c:pt>
              </c:numCache>
            </c:numRef>
          </c:val>
        </c:ser>
        <c:dLbls>
          <c:showLegendKey val="0"/>
          <c:showVal val="0"/>
          <c:showCatName val="0"/>
          <c:showSerName val="0"/>
          <c:showPercent val="0"/>
          <c:showBubbleSize val="0"/>
        </c:dLbls>
        <c:gapWidth val="150"/>
        <c:axId val="156872704"/>
        <c:axId val="156874240"/>
      </c:barChart>
      <c:catAx>
        <c:axId val="156872704"/>
        <c:scaling>
          <c:orientation val="minMax"/>
        </c:scaling>
        <c:delete val="0"/>
        <c:axPos val="b"/>
        <c:numFmt formatCode="General" sourceLinked="1"/>
        <c:majorTickMark val="out"/>
        <c:minorTickMark val="none"/>
        <c:tickLblPos val="nextTo"/>
        <c:crossAx val="156874240"/>
        <c:crosses val="autoZero"/>
        <c:auto val="1"/>
        <c:lblAlgn val="ctr"/>
        <c:lblOffset val="100"/>
        <c:noMultiLvlLbl val="0"/>
      </c:catAx>
      <c:valAx>
        <c:axId val="15687424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56872704"/>
        <c:crosses val="autoZero"/>
        <c:crossBetween val="between"/>
      </c:valAx>
    </c:plotArea>
    <c:legend>
      <c:legendPos val="b"/>
      <c:layout/>
      <c:overlay val="0"/>
    </c:legend>
    <c:plotVisOnly val="1"/>
    <c:dispBlanksAs val="gap"/>
    <c:showDLblsOverMax val="0"/>
  </c:chart>
  <c:spPr>
    <a:ln>
      <a:solidFill>
        <a:srgbClr val="26BDE2"/>
      </a:solidFill>
      <a:prstDash val="solid"/>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Population having neither a bath, nor a shower, nor indoor flushing toilet in their household by poverty status, 2010-2023 (Percentage)</a:t>
            </a:r>
            <a:endParaRPr sz="1200" b="0"/>
          </a:p>
          <a:p>
            <a:pPr>
              <a:defRPr sz="1400">
                <a:latin typeface="Calibri"/>
                <a:ea typeface="Calibri"/>
                <a:cs typeface="Calibri"/>
              </a:defRPr>
            </a:pPr>
            <a:r>
              <a:rPr sz="1200" b="0"/>
              <a:t>SDG ind 06_10: freq=Annual, hhtype=Total, incgrp=Above 60% of median equivalised income, sex=Total, age=Total</a:t>
            </a:r>
          </a:p>
        </c:rich>
      </c:tx>
      <c:overlay val="0"/>
    </c:title>
    <c:autoTitleDeleted val="0"/>
    <c:plotArea>
      <c:layout/>
      <c:barChart>
        <c:barDir val="col"/>
        <c:grouping val="clustered"/>
        <c:varyColors val="0"/>
        <c:ser>
          <c:idx val="0"/>
          <c:order val="0"/>
          <c:tx>
            <c:strRef>
              <c:f>'06_10'!$A$45</c:f>
              <c:strCache>
                <c:ptCount val="1"/>
                <c:pt idx="0">
                  <c:v>European Union - 27 countries (from 2020)</c:v>
                </c:pt>
              </c:strCache>
            </c:strRef>
          </c:tx>
          <c:spPr>
            <a:solidFill>
              <a:srgbClr val="26BDE2"/>
            </a:solidFill>
          </c:spPr>
          <c:invertIfNegative val="0"/>
          <c:cat>
            <c:numRef>
              <c:f>'06_10'!$B$44:$M$44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'06_10'!$B$45:$M$45</c:f>
              <c:numCache>
                <c:formatCode>General</c:formatCode>
                <c:ptCount val="12"/>
                <c:pt idx="0">
                  <c:v>1.9</c:v>
                </c:pt>
                <c:pt idx="1">
                  <c:v>1.8</c:v>
                </c:pt>
                <c:pt idx="2">
                  <c:v>1.6</c:v>
                </c:pt>
                <c:pt idx="3">
                  <c:v>1.5</c:v>
                </c:pt>
                <c:pt idx="4">
                  <c:v>1.4</c:v>
                </c:pt>
                <c:pt idx="5">
                  <c:v>1.2</c:v>
                </c:pt>
                <c:pt idx="6">
                  <c:v>1.2</c:v>
                </c:pt>
                <c:pt idx="7">
                  <c:v>1.2</c:v>
                </c:pt>
                <c:pt idx="8">
                  <c:v>1</c:v>
                </c:pt>
                <c:pt idx="9">
                  <c:v>0.8</c:v>
                </c:pt>
                <c:pt idx="10">
                  <c:v>0.8</c:v>
                </c:pt>
                <c:pt idx="11">
                  <c:v>0</c:v>
                </c:pt>
              </c:numCache>
            </c:numRef>
          </c:val>
        </c:ser>
        <c:ser>
          <c:idx val="1"/>
          <c:order val="1"/>
          <c:tx>
            <c:strRef>
              <c:f>'06_10'!$A$46</c:f>
              <c:strCache>
                <c:ptCount val="1"/>
                <c:pt idx="0">
                  <c:v>Denmark</c:v>
                </c:pt>
              </c:strCache>
            </c:strRef>
          </c:tx>
          <c:spPr>
            <a:solidFill>
              <a:srgbClr val="6ED4EC"/>
            </a:solidFill>
          </c:spPr>
          <c:invertIfNegative val="0"/>
          <c:cat>
            <c:numRef>
              <c:f>'06_10'!$B$44:$M$44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'06_10'!$B$46:$M$46</c:f>
              <c:numCache>
                <c:formatCode>General</c:formatCode>
                <c:ptCount val="12"/>
                <c:pt idx="0">
                  <c:v>0</c:v>
                </c:pt>
                <c:pt idx="1">
                  <c:v>0.3</c:v>
                </c:pt>
                <c:pt idx="2">
                  <c:v>0.1</c:v>
                </c:pt>
                <c:pt idx="3">
                  <c:v>0.2</c:v>
                </c:pt>
                <c:pt idx="4">
                  <c:v>0.3</c:v>
                </c:pt>
                <c:pt idx="5">
                  <c:v>0.2</c:v>
                </c:pt>
                <c:pt idx="6">
                  <c:v>0.4</c:v>
                </c:pt>
                <c:pt idx="7">
                  <c:v>0.3</c:v>
                </c:pt>
                <c:pt idx="8">
                  <c:v>0.3</c:v>
                </c:pt>
                <c:pt idx="9">
                  <c:v>0.2</c:v>
                </c:pt>
                <c:pt idx="10">
                  <c:v>0.2</c:v>
                </c:pt>
                <c:pt idx="11">
                  <c:v>0</c:v>
                </c:pt>
              </c:numCache>
            </c:numRef>
          </c:val>
        </c:ser>
        <c:ser>
          <c:idx val="2"/>
          <c:order val="2"/>
          <c:tx>
            <c:strRef>
              <c:f>'06_10'!$A$47</c:f>
              <c:strCache>
                <c:ptCount val="1"/>
                <c:pt idx="0">
                  <c:v>Croatia</c:v>
                </c:pt>
              </c:strCache>
            </c:strRef>
          </c:tx>
          <c:spPr>
            <a:solidFill>
              <a:srgbClr val="B1E8F5"/>
            </a:solidFill>
          </c:spPr>
          <c:invertIfNegative val="0"/>
          <c:cat>
            <c:numRef>
              <c:f>'06_10'!$B$44:$M$44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'06_10'!$B$47:$M$47</c:f>
              <c:numCache>
                <c:formatCode>General</c:formatCode>
                <c:ptCount val="12"/>
                <c:pt idx="0">
                  <c:v>0.1</c:v>
                </c:pt>
                <c:pt idx="1">
                  <c:v>0.3</c:v>
                </c:pt>
                <c:pt idx="2">
                  <c:v>0.6</c:v>
                </c:pt>
                <c:pt idx="3">
                  <c:v>0.3</c:v>
                </c:pt>
                <c:pt idx="4">
                  <c:v>0.6</c:v>
                </c:pt>
                <c:pt idx="5">
                  <c:v>0.6</c:v>
                </c:pt>
                <c:pt idx="6">
                  <c:v>0.4</c:v>
                </c:pt>
                <c:pt idx="7">
                  <c:v>0.4</c:v>
                </c:pt>
                <c:pt idx="8">
                  <c:v>0.3</c:v>
                </c:pt>
                <c:pt idx="9">
                  <c:v>0.2</c:v>
                </c:pt>
                <c:pt idx="10">
                  <c:v>0.3</c:v>
                </c:pt>
                <c:pt idx="11">
                  <c:v>0</c:v>
                </c:pt>
              </c:numCache>
            </c:numRef>
          </c:val>
        </c:ser>
        <c:ser>
          <c:idx val="3"/>
          <c:order val="3"/>
          <c:tx>
            <c:strRef>
              <c:f>'06_10'!$A$48</c:f>
              <c:strCache>
                <c:ptCount val="1"/>
                <c:pt idx="0">
                  <c:v>Serbia</c:v>
                </c:pt>
              </c:strCache>
            </c:strRef>
          </c:tx>
          <c:spPr>
            <a:solidFill>
              <a:srgbClr val="199EBD"/>
            </a:solidFill>
          </c:spPr>
          <c:invertIfNegative val="0"/>
          <c:cat>
            <c:numRef>
              <c:f>'06_10'!$B$44:$M$44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2023</c:v>
                </c:pt>
              </c:numCache>
            </c:numRef>
          </c:cat>
          <c:val>
            <c:numRef>
              <c:f>'06_10'!$B$48:$M$48</c:f>
              <c:numCache>
                <c:formatCode>General</c:formatCode>
                <c:ptCount val="12"/>
                <c:pt idx="0">
                  <c:v>0</c:v>
                </c:pt>
                <c:pt idx="1">
                  <c:v>0</c:v>
                </c:pt>
                <c:pt idx="2">
                  <c:v>0</c:v>
                </c:pt>
                <c:pt idx="3">
                  <c:v>1.7</c:v>
                </c:pt>
                <c:pt idx="4">
                  <c:v>1.9</c:v>
                </c:pt>
                <c:pt idx="5">
                  <c:v>1.6</c:v>
                </c:pt>
                <c:pt idx="6">
                  <c:v>1.4</c:v>
                </c:pt>
                <c:pt idx="7">
                  <c:v>0.9</c:v>
                </c:pt>
                <c:pt idx="8">
                  <c:v>0.6</c:v>
                </c:pt>
                <c:pt idx="9">
                  <c:v>0.6</c:v>
                </c:pt>
                <c:pt idx="10">
                  <c:v>0.6</c:v>
                </c:pt>
                <c:pt idx="11">
                  <c:v>0</c:v>
                </c:pt>
              </c:numCache>
            </c:numRef>
          </c:val>
        </c:ser>
        <c:dLbls>
          <c:showLegendKey val="0"/>
          <c:showVal val="0"/>
          <c:showCatName val="0"/>
          <c:showSerName val="0"/>
          <c:showPercent val="0"/>
          <c:showBubbleSize val="0"/>
        </c:dLbls>
        <c:gapWidth val="150"/>
        <c:axId val="161612928"/>
        <c:axId val="161614464"/>
      </c:barChart>
      <c:catAx>
        <c:axId val="161612928"/>
        <c:scaling>
          <c:orientation val="minMax"/>
        </c:scaling>
        <c:delete val="0"/>
        <c:axPos val="b"/>
        <c:numFmt formatCode="General" sourceLinked="1"/>
        <c:majorTickMark val="out"/>
        <c:minorTickMark val="none"/>
        <c:tickLblPos val="nextTo"/>
        <c:crossAx val="161614464"/>
        <c:crosses val="autoZero"/>
        <c:auto val="1"/>
        <c:lblAlgn val="ctr"/>
        <c:lblOffset val="100"/>
        <c:noMultiLvlLbl val="0"/>
      </c:catAx>
      <c:valAx>
        <c:axId val="16161446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61612928"/>
        <c:crosses val="autoZero"/>
        <c:crossBetween val="between"/>
      </c:valAx>
    </c:plotArea>
    <c:legend>
      <c:legendPos val="b"/>
      <c:overlay val="0"/>
    </c:legend>
    <c:plotVisOnly val="1"/>
    <c:dispBlanksAs val="gap"/>
    <c:showDLblsOverMax val="0"/>
  </c:chart>
  <c:spPr>
    <a:ln>
      <a:solidFill>
        <a:srgbClr val="26BDE2"/>
      </a:solidFill>
      <a:prstDash val="soli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Severe material and social deprivation rate by age group and sex, 2015-2023 (Thousand persons)</a:t>
            </a:r>
            <a:endParaRPr lang="en-US" sz="1200" b="0"/>
          </a:p>
          <a:p>
            <a:pPr>
              <a:defRPr sz="1400">
                <a:latin typeface="Calibri"/>
                <a:ea typeface="Calibri"/>
                <a:cs typeface="Calibri"/>
              </a:defRPr>
            </a:pPr>
            <a:r>
              <a:rPr lang="en-US" sz="1200" b="0"/>
              <a:t>SDG ind 01_31: freq=Annual, age=Total, sex=Total</a:t>
            </a:r>
          </a:p>
        </c:rich>
      </c:tx>
      <c:layout/>
      <c:overlay val="0"/>
    </c:title>
    <c:autoTitleDeleted val="0"/>
    <c:plotArea>
      <c:layout/>
      <c:barChart>
        <c:barDir val="col"/>
        <c:grouping val="clustered"/>
        <c:varyColors val="0"/>
        <c:ser>
          <c:idx val="0"/>
          <c:order val="0"/>
          <c:tx>
            <c:strRef>
              <c:f>'01_31'!$A$34</c:f>
              <c:strCache>
                <c:ptCount val="1"/>
                <c:pt idx="0">
                  <c:v>European Union - 27 countries (from 2020)</c:v>
                </c:pt>
              </c:strCache>
            </c:strRef>
          </c:tx>
          <c:spPr>
            <a:solidFill>
              <a:srgbClr val="E5243B"/>
            </a:solidFill>
          </c:spPr>
          <c:invertIfNegative val="0"/>
          <c:cat>
            <c:numRef>
              <c:f>'01_31'!$B$33:$J$33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'01_31'!$B$34:$J$34</c:f>
              <c:numCache>
                <c:formatCode>General</c:formatCode>
                <c:ptCount val="9"/>
                <c:pt idx="0">
                  <c:v>40925</c:v>
                </c:pt>
                <c:pt idx="1">
                  <c:v>37943</c:v>
                </c:pt>
                <c:pt idx="2">
                  <c:v>33044</c:v>
                </c:pt>
                <c:pt idx="3">
                  <c:v>30202</c:v>
                </c:pt>
                <c:pt idx="4">
                  <c:v>28025</c:v>
                </c:pt>
                <c:pt idx="5">
                  <c:v>28673</c:v>
                </c:pt>
                <c:pt idx="6">
                  <c:v>26857</c:v>
                </c:pt>
                <c:pt idx="7">
                  <c:v>28506</c:v>
                </c:pt>
                <c:pt idx="8">
                  <c:v>29288</c:v>
                </c:pt>
              </c:numCache>
            </c:numRef>
          </c:val>
        </c:ser>
        <c:ser>
          <c:idx val="1"/>
          <c:order val="1"/>
          <c:tx>
            <c:strRef>
              <c:f>'01_31'!$A$35</c:f>
              <c:strCache>
                <c:ptCount val="1"/>
                <c:pt idx="0">
                  <c:v>Denmark</c:v>
                </c:pt>
              </c:strCache>
            </c:strRef>
          </c:tx>
          <c:spPr>
            <a:solidFill>
              <a:srgbClr val="E94357"/>
            </a:solidFill>
          </c:spPr>
          <c:invertIfNegative val="0"/>
          <c:cat>
            <c:numRef>
              <c:f>'01_31'!$B$33:$J$33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'01_31'!$B$35:$J$35</c:f>
              <c:numCache>
                <c:formatCode>General</c:formatCode>
                <c:ptCount val="9"/>
                <c:pt idx="0">
                  <c:v>181</c:v>
                </c:pt>
                <c:pt idx="1">
                  <c:v>146</c:v>
                </c:pt>
                <c:pt idx="2">
                  <c:v>205</c:v>
                </c:pt>
                <c:pt idx="3">
                  <c:v>196</c:v>
                </c:pt>
                <c:pt idx="4">
                  <c:v>215</c:v>
                </c:pt>
                <c:pt idx="5">
                  <c:v>201</c:v>
                </c:pt>
                <c:pt idx="6">
                  <c:v>178</c:v>
                </c:pt>
                <c:pt idx="7">
                  <c:v>185</c:v>
                </c:pt>
                <c:pt idx="8">
                  <c:v>287</c:v>
                </c:pt>
              </c:numCache>
            </c:numRef>
          </c:val>
        </c:ser>
        <c:ser>
          <c:idx val="2"/>
          <c:order val="2"/>
          <c:tx>
            <c:strRef>
              <c:f>'01_31'!$A$36</c:f>
              <c:strCache>
                <c:ptCount val="1"/>
                <c:pt idx="0">
                  <c:v>Croatia</c:v>
                </c:pt>
              </c:strCache>
            </c:strRef>
          </c:tx>
          <c:spPr>
            <a:solidFill>
              <a:srgbClr val="EC5E6F"/>
            </a:solidFill>
          </c:spPr>
          <c:invertIfNegative val="0"/>
          <c:cat>
            <c:numRef>
              <c:f>'01_31'!$B$33:$J$33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'01_31'!$B$36:$J$36</c:f>
              <c:numCache>
                <c:formatCode>General</c:formatCode>
                <c:ptCount val="9"/>
                <c:pt idx="0">
                  <c:v>345</c:v>
                </c:pt>
                <c:pt idx="1">
                  <c:v>299</c:v>
                </c:pt>
                <c:pt idx="2">
                  <c:v>289</c:v>
                </c:pt>
                <c:pt idx="3">
                  <c:v>243</c:v>
                </c:pt>
                <c:pt idx="4">
                  <c:v>183</c:v>
                </c:pt>
                <c:pt idx="5">
                  <c:v>171</c:v>
                </c:pt>
                <c:pt idx="6">
                  <c:v>137</c:v>
                </c:pt>
                <c:pt idx="7">
                  <c:v>150</c:v>
                </c:pt>
                <c:pt idx="8">
                  <c:v>105</c:v>
                </c:pt>
              </c:numCache>
            </c:numRef>
          </c:val>
        </c:ser>
        <c:ser>
          <c:idx val="3"/>
          <c:order val="3"/>
          <c:tx>
            <c:strRef>
              <c:f>'01_31'!$A$37</c:f>
              <c:strCache>
                <c:ptCount val="1"/>
                <c:pt idx="0">
                  <c:v>Serbia</c:v>
                </c:pt>
              </c:strCache>
            </c:strRef>
          </c:tx>
          <c:spPr>
            <a:solidFill>
              <a:srgbClr val="EF7987"/>
            </a:solidFill>
          </c:spPr>
          <c:invertIfNegative val="0"/>
          <c:cat>
            <c:numRef>
              <c:f>'01_31'!$B$33:$J$33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'01_31'!$B$37:$J$37</c:f>
              <c:numCache>
                <c:formatCode>General</c:formatCode>
                <c:ptCount val="9"/>
                <c:pt idx="0">
                  <c:v>1747</c:v>
                </c:pt>
                <c:pt idx="1">
                  <c:v>0</c:v>
                </c:pt>
                <c:pt idx="2">
                  <c:v>1578</c:v>
                </c:pt>
                <c:pt idx="3">
                  <c:v>1198</c:v>
                </c:pt>
                <c:pt idx="4">
                  <c:v>1000</c:v>
                </c:pt>
                <c:pt idx="5">
                  <c:v>1022</c:v>
                </c:pt>
                <c:pt idx="6">
                  <c:v>947</c:v>
                </c:pt>
                <c:pt idx="7">
                  <c:v>979</c:v>
                </c:pt>
                <c:pt idx="8">
                  <c:v>885</c:v>
                </c:pt>
              </c:numCache>
            </c:numRef>
          </c:val>
        </c:ser>
        <c:dLbls>
          <c:showLegendKey val="0"/>
          <c:showVal val="0"/>
          <c:showCatName val="0"/>
          <c:showSerName val="0"/>
          <c:showPercent val="0"/>
          <c:showBubbleSize val="0"/>
        </c:dLbls>
        <c:gapWidth val="150"/>
        <c:axId val="124273792"/>
        <c:axId val="124275328"/>
      </c:barChart>
      <c:catAx>
        <c:axId val="124273792"/>
        <c:scaling>
          <c:orientation val="minMax"/>
        </c:scaling>
        <c:delete val="0"/>
        <c:axPos val="b"/>
        <c:numFmt formatCode="General" sourceLinked="1"/>
        <c:majorTickMark val="out"/>
        <c:minorTickMark val="none"/>
        <c:tickLblPos val="nextTo"/>
        <c:crossAx val="124275328"/>
        <c:crosses val="autoZero"/>
        <c:auto val="1"/>
        <c:lblAlgn val="ctr"/>
        <c:lblOffset val="100"/>
        <c:noMultiLvlLbl val="0"/>
      </c:catAx>
      <c:valAx>
        <c:axId val="12427532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24273792"/>
        <c:crosses val="autoZero"/>
        <c:crossBetween val="between"/>
      </c:valAx>
    </c:plotArea>
    <c:legend>
      <c:legendPos val="b"/>
      <c:layout/>
      <c:overlay val="0"/>
    </c:legend>
    <c:plotVisOnly val="1"/>
    <c:dispBlanksAs val="gap"/>
    <c:showDLblsOverMax val="0"/>
  </c:chart>
  <c:spPr>
    <a:ln>
      <a:solidFill>
        <a:srgbClr val="E5243B"/>
      </a:solidFill>
      <a:prstDash val="solid"/>
    </a:ln>
  </c:sp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Population connected to at least secondary wastewater treatment, 2010-2022 (Percentage)</a:t>
            </a:r>
            <a:endParaRPr lang="en-US" sz="1200" b="0"/>
          </a:p>
          <a:p>
            <a:pPr>
              <a:defRPr sz="1400">
                <a:latin typeface="Calibri"/>
                <a:ea typeface="Calibri"/>
                <a:cs typeface="Calibri"/>
              </a:defRPr>
            </a:pPr>
            <a:r>
              <a:rPr lang="en-US" sz="1200" b="0"/>
              <a:t>SDG ind 06_20: freq=Annual, ww_tp=Urban, independent and other wastewater treatment - at least secondary treatment</a:t>
            </a:r>
          </a:p>
        </c:rich>
      </c:tx>
      <c:layout/>
      <c:overlay val="0"/>
    </c:title>
    <c:autoTitleDeleted val="0"/>
    <c:plotArea>
      <c:layout/>
      <c:barChart>
        <c:barDir val="col"/>
        <c:grouping val="clustered"/>
        <c:varyColors val="0"/>
        <c:ser>
          <c:idx val="0"/>
          <c:order val="0"/>
          <c:tx>
            <c:strRef>
              <c:f>'06_20'!$A$23</c:f>
              <c:strCache>
                <c:ptCount val="1"/>
                <c:pt idx="0">
                  <c:v>European Union - 27 countries (from 2020)</c:v>
                </c:pt>
              </c:strCache>
            </c:strRef>
          </c:tx>
          <c:spPr>
            <a:solidFill>
              <a:srgbClr val="26BDE2"/>
            </a:solidFill>
          </c:spPr>
          <c:invertIfNegative val="0"/>
          <c:cat>
            <c:numRef>
              <c:f>'06_20'!$B$22:$N$22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'06_20'!$B$23:$N$23</c:f>
              <c:numCache>
                <c:formatCode>General</c:formatCode>
                <c:ptCount val="13"/>
                <c:pt idx="0">
                  <c:v>76.25</c:v>
                </c:pt>
                <c:pt idx="1">
                  <c:v>77.069999999999993</c:v>
                </c:pt>
                <c:pt idx="2">
                  <c:v>77.510000000000005</c:v>
                </c:pt>
                <c:pt idx="3">
                  <c:v>77.790000000000006</c:v>
                </c:pt>
                <c:pt idx="4">
                  <c:v>78.069999999999993</c:v>
                </c:pt>
                <c:pt idx="5">
                  <c:v>78.81</c:v>
                </c:pt>
                <c:pt idx="6">
                  <c:v>79.52</c:v>
                </c:pt>
                <c:pt idx="7">
                  <c:v>80.010000000000005</c:v>
                </c:pt>
                <c:pt idx="8">
                  <c:v>80.37</c:v>
                </c:pt>
                <c:pt idx="9">
                  <c:v>80.599999999999994</c:v>
                </c:pt>
                <c:pt idx="10">
                  <c:v>80.81</c:v>
                </c:pt>
                <c:pt idx="11">
                  <c:v>80.88</c:v>
                </c:pt>
                <c:pt idx="12">
                  <c:v>80.88</c:v>
                </c:pt>
              </c:numCache>
            </c:numRef>
          </c:val>
        </c:ser>
        <c:ser>
          <c:idx val="1"/>
          <c:order val="1"/>
          <c:tx>
            <c:strRef>
              <c:f>'06_20'!$A$24</c:f>
              <c:strCache>
                <c:ptCount val="1"/>
                <c:pt idx="0">
                  <c:v>Denmark</c:v>
                </c:pt>
              </c:strCache>
            </c:strRef>
          </c:tx>
          <c:spPr>
            <a:solidFill>
              <a:srgbClr val="6ED4EC"/>
            </a:solidFill>
          </c:spPr>
          <c:invertIfNegative val="0"/>
          <c:cat>
            <c:numRef>
              <c:f>'06_20'!$B$22:$N$22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'06_20'!$B$24:$N$24</c:f>
              <c:numCache>
                <c:formatCode>General</c:formatCode>
                <c:ptCount val="13"/>
                <c:pt idx="0">
                  <c:v>93.4</c:v>
                </c:pt>
                <c:pt idx="1">
                  <c:v>93.8</c:v>
                </c:pt>
                <c:pt idx="2">
                  <c:v>94.2</c:v>
                </c:pt>
                <c:pt idx="3">
                  <c:v>95.7</c:v>
                </c:pt>
                <c:pt idx="4">
                  <c:v>96.3</c:v>
                </c:pt>
                <c:pt idx="5">
                  <c:v>96.5</c:v>
                </c:pt>
                <c:pt idx="6">
                  <c:v>96.8</c:v>
                </c:pt>
                <c:pt idx="7">
                  <c:v>97.3</c:v>
                </c:pt>
                <c:pt idx="8">
                  <c:v>97.1</c:v>
                </c:pt>
                <c:pt idx="9">
                  <c:v>97.5</c:v>
                </c:pt>
                <c:pt idx="10">
                  <c:v>97.7</c:v>
                </c:pt>
                <c:pt idx="11">
                  <c:v>97.8</c:v>
                </c:pt>
                <c:pt idx="12">
                  <c:v>97.93</c:v>
                </c:pt>
              </c:numCache>
            </c:numRef>
          </c:val>
        </c:ser>
        <c:ser>
          <c:idx val="2"/>
          <c:order val="2"/>
          <c:tx>
            <c:strRef>
              <c:f>'06_20'!$A$25</c:f>
              <c:strCache>
                <c:ptCount val="1"/>
                <c:pt idx="0">
                  <c:v>Croatia</c:v>
                </c:pt>
              </c:strCache>
            </c:strRef>
          </c:tx>
          <c:spPr>
            <a:solidFill>
              <a:srgbClr val="B1E8F5"/>
            </a:solidFill>
          </c:spPr>
          <c:invertIfNegative val="0"/>
          <c:cat>
            <c:numRef>
              <c:f>'06_20'!$B$22:$N$22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'06_20'!$B$25:$N$25</c:f>
              <c:numCache>
                <c:formatCode>General</c:formatCode>
                <c:ptCount val="13"/>
                <c:pt idx="0">
                  <c:v>0</c:v>
                </c:pt>
                <c:pt idx="1">
                  <c:v>36.9</c:v>
                </c:pt>
                <c:pt idx="2">
                  <c:v>36.9</c:v>
                </c:pt>
                <c:pt idx="3">
                  <c:v>36.9</c:v>
                </c:pt>
                <c:pt idx="4">
                  <c:v>36.9</c:v>
                </c:pt>
                <c:pt idx="5">
                  <c:v>36.9</c:v>
                </c:pt>
                <c:pt idx="6">
                  <c:v>36.9</c:v>
                </c:pt>
                <c:pt idx="7">
                  <c:v>36.9</c:v>
                </c:pt>
                <c:pt idx="8">
                  <c:v>36.9</c:v>
                </c:pt>
                <c:pt idx="9">
                  <c:v>36.9</c:v>
                </c:pt>
                <c:pt idx="10">
                  <c:v>36.9</c:v>
                </c:pt>
                <c:pt idx="11">
                  <c:v>31.39</c:v>
                </c:pt>
                <c:pt idx="12">
                  <c:v>0</c:v>
                </c:pt>
              </c:numCache>
            </c:numRef>
          </c:val>
        </c:ser>
        <c:ser>
          <c:idx val="3"/>
          <c:order val="3"/>
          <c:tx>
            <c:strRef>
              <c:f>'06_20'!$A$26</c:f>
              <c:strCache>
                <c:ptCount val="1"/>
                <c:pt idx="0">
                  <c:v>Serbia</c:v>
                </c:pt>
              </c:strCache>
            </c:strRef>
          </c:tx>
          <c:spPr>
            <a:solidFill>
              <a:srgbClr val="199EBD"/>
            </a:solidFill>
          </c:spPr>
          <c:invertIfNegative val="0"/>
          <c:cat>
            <c:numRef>
              <c:f>'06_20'!$B$22:$N$22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'06_20'!$B$26:$N$26</c:f>
              <c:numCache>
                <c:formatCode>General</c:formatCode>
                <c:ptCount val="13"/>
                <c:pt idx="0">
                  <c:v>8.6300000000000008</c:v>
                </c:pt>
                <c:pt idx="1">
                  <c:v>8.81</c:v>
                </c:pt>
                <c:pt idx="2">
                  <c:v>8.98</c:v>
                </c:pt>
                <c:pt idx="3">
                  <c:v>9.39</c:v>
                </c:pt>
                <c:pt idx="4">
                  <c:v>9.98</c:v>
                </c:pt>
                <c:pt idx="5">
                  <c:v>10.82</c:v>
                </c:pt>
                <c:pt idx="6">
                  <c:v>12.5</c:v>
                </c:pt>
                <c:pt idx="7">
                  <c:v>12.6</c:v>
                </c:pt>
                <c:pt idx="8">
                  <c:v>12.87</c:v>
                </c:pt>
                <c:pt idx="9">
                  <c:v>13.14</c:v>
                </c:pt>
                <c:pt idx="10">
                  <c:v>13.77</c:v>
                </c:pt>
                <c:pt idx="11">
                  <c:v>14.67</c:v>
                </c:pt>
                <c:pt idx="12">
                  <c:v>15.16</c:v>
                </c:pt>
              </c:numCache>
            </c:numRef>
          </c:val>
        </c:ser>
        <c:dLbls>
          <c:showLegendKey val="0"/>
          <c:showVal val="0"/>
          <c:showCatName val="0"/>
          <c:showSerName val="0"/>
          <c:showPercent val="0"/>
          <c:showBubbleSize val="0"/>
        </c:dLbls>
        <c:gapWidth val="150"/>
        <c:axId val="161920896"/>
        <c:axId val="161922432"/>
      </c:barChart>
      <c:catAx>
        <c:axId val="161920896"/>
        <c:scaling>
          <c:orientation val="minMax"/>
        </c:scaling>
        <c:delete val="0"/>
        <c:axPos val="b"/>
        <c:numFmt formatCode="General" sourceLinked="1"/>
        <c:majorTickMark val="out"/>
        <c:minorTickMark val="none"/>
        <c:tickLblPos val="nextTo"/>
        <c:crossAx val="161922432"/>
        <c:crosses val="autoZero"/>
        <c:auto val="1"/>
        <c:lblAlgn val="ctr"/>
        <c:lblOffset val="100"/>
        <c:noMultiLvlLbl val="0"/>
      </c:catAx>
      <c:valAx>
        <c:axId val="16192243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61920896"/>
        <c:crosses val="autoZero"/>
        <c:crossBetween val="between"/>
      </c:valAx>
    </c:plotArea>
    <c:legend>
      <c:legendPos val="b"/>
      <c:layout/>
      <c:overlay val="0"/>
    </c:legend>
    <c:plotVisOnly val="1"/>
    <c:dispBlanksAs val="gap"/>
    <c:showDLblsOverMax val="0"/>
  </c:chart>
  <c:spPr>
    <a:ln>
      <a:solidFill>
        <a:srgbClr val="26BDE2"/>
      </a:solidFill>
      <a:prstDash val="solid"/>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Biochemical oxygen demand in rivers, 2010-2022 (Milligrams per litre)</a:t>
            </a:r>
            <a:endParaRPr lang="en-US" sz="1200" b="0"/>
          </a:p>
          <a:p>
            <a:pPr>
              <a:defRPr sz="1400">
                <a:latin typeface="Calibri"/>
                <a:ea typeface="Calibri"/>
                <a:cs typeface="Calibri"/>
              </a:defRPr>
            </a:pPr>
            <a:r>
              <a:rPr lang="en-US" sz="1200" b="0"/>
              <a:t>SDG ind 06_30: freq=Annual</a:t>
            </a:r>
          </a:p>
        </c:rich>
      </c:tx>
      <c:layout/>
      <c:overlay val="0"/>
    </c:title>
    <c:autoTitleDeleted val="0"/>
    <c:plotArea>
      <c:layout/>
      <c:barChart>
        <c:barDir val="col"/>
        <c:grouping val="clustered"/>
        <c:varyColors val="0"/>
        <c:ser>
          <c:idx val="0"/>
          <c:order val="0"/>
          <c:tx>
            <c:strRef>
              <c:f>'06_30'!$A$23</c:f>
              <c:strCache>
                <c:ptCount val="1"/>
                <c:pt idx="0">
                  <c:v>European Union - 27 countries (from 2020)</c:v>
                </c:pt>
              </c:strCache>
            </c:strRef>
          </c:tx>
          <c:spPr>
            <a:solidFill>
              <a:srgbClr val="26BDE2"/>
            </a:solidFill>
          </c:spPr>
          <c:invertIfNegative val="0"/>
          <c:cat>
            <c:numRef>
              <c:f>'06_30'!$B$22:$N$22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'06_30'!$B$23:$N$23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'06_30'!$A$24</c:f>
              <c:strCache>
                <c:ptCount val="1"/>
                <c:pt idx="0">
                  <c:v>Denmark</c:v>
                </c:pt>
              </c:strCache>
            </c:strRef>
          </c:tx>
          <c:spPr>
            <a:solidFill>
              <a:srgbClr val="6ED4EC"/>
            </a:solidFill>
          </c:spPr>
          <c:invertIfNegative val="0"/>
          <c:cat>
            <c:numRef>
              <c:f>'06_30'!$B$22:$N$22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'06_30'!$B$24:$N$24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'06_30'!$A$25</c:f>
              <c:strCache>
                <c:ptCount val="1"/>
                <c:pt idx="0">
                  <c:v>Croatia</c:v>
                </c:pt>
              </c:strCache>
            </c:strRef>
          </c:tx>
          <c:spPr>
            <a:solidFill>
              <a:srgbClr val="B1E8F5"/>
            </a:solidFill>
          </c:spPr>
          <c:invertIfNegative val="0"/>
          <c:cat>
            <c:numRef>
              <c:f>'06_30'!$B$22:$N$22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'06_30'!$B$25:$N$25</c:f>
              <c:numCache>
                <c:formatCode>General</c:formatCode>
                <c:ptCount val="13"/>
                <c:pt idx="0">
                  <c:v>1.54</c:v>
                </c:pt>
                <c:pt idx="1">
                  <c:v>1.51</c:v>
                </c:pt>
                <c:pt idx="2">
                  <c:v>1.76</c:v>
                </c:pt>
                <c:pt idx="3">
                  <c:v>2.0499999999999998</c:v>
                </c:pt>
                <c:pt idx="4">
                  <c:v>1.72</c:v>
                </c:pt>
                <c:pt idx="5">
                  <c:v>1.54</c:v>
                </c:pt>
                <c:pt idx="6">
                  <c:v>1.22</c:v>
                </c:pt>
                <c:pt idx="7">
                  <c:v>1.35</c:v>
                </c:pt>
                <c:pt idx="8">
                  <c:v>1.49</c:v>
                </c:pt>
                <c:pt idx="9">
                  <c:v>1.26</c:v>
                </c:pt>
                <c:pt idx="10">
                  <c:v>1.47</c:v>
                </c:pt>
                <c:pt idx="11">
                  <c:v>1.69</c:v>
                </c:pt>
                <c:pt idx="12">
                  <c:v>1.35</c:v>
                </c:pt>
              </c:numCache>
            </c:numRef>
          </c:val>
        </c:ser>
        <c:ser>
          <c:idx val="3"/>
          <c:order val="3"/>
          <c:tx>
            <c:strRef>
              <c:f>'06_30'!$A$26</c:f>
              <c:strCache>
                <c:ptCount val="1"/>
                <c:pt idx="0">
                  <c:v>Serbia</c:v>
                </c:pt>
              </c:strCache>
            </c:strRef>
          </c:tx>
          <c:spPr>
            <a:solidFill>
              <a:srgbClr val="199EBD"/>
            </a:solidFill>
          </c:spPr>
          <c:invertIfNegative val="0"/>
          <c:cat>
            <c:numRef>
              <c:f>'06_30'!$B$22:$N$22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'06_30'!$B$26:$N$26</c:f>
              <c:numCache>
                <c:formatCode>General</c:formatCode>
                <c:ptCount val="13"/>
                <c:pt idx="0">
                  <c:v>2.38</c:v>
                </c:pt>
                <c:pt idx="1">
                  <c:v>2.33</c:v>
                </c:pt>
                <c:pt idx="2">
                  <c:v>2.17</c:v>
                </c:pt>
                <c:pt idx="3">
                  <c:v>2</c:v>
                </c:pt>
                <c:pt idx="4">
                  <c:v>2.02</c:v>
                </c:pt>
                <c:pt idx="5">
                  <c:v>2.08</c:v>
                </c:pt>
                <c:pt idx="6">
                  <c:v>2.35</c:v>
                </c:pt>
                <c:pt idx="7">
                  <c:v>2.3199999999999998</c:v>
                </c:pt>
                <c:pt idx="8">
                  <c:v>2.17</c:v>
                </c:pt>
                <c:pt idx="9">
                  <c:v>2.17</c:v>
                </c:pt>
                <c:pt idx="10">
                  <c:v>2.1</c:v>
                </c:pt>
                <c:pt idx="11">
                  <c:v>2.17</c:v>
                </c:pt>
                <c:pt idx="12">
                  <c:v>2.35</c:v>
                </c:pt>
              </c:numCache>
            </c:numRef>
          </c:val>
        </c:ser>
        <c:dLbls>
          <c:showLegendKey val="0"/>
          <c:showVal val="0"/>
          <c:showCatName val="0"/>
          <c:showSerName val="0"/>
          <c:showPercent val="0"/>
          <c:showBubbleSize val="0"/>
        </c:dLbls>
        <c:gapWidth val="150"/>
        <c:axId val="162702080"/>
        <c:axId val="162703616"/>
      </c:barChart>
      <c:catAx>
        <c:axId val="162702080"/>
        <c:scaling>
          <c:orientation val="minMax"/>
        </c:scaling>
        <c:delete val="0"/>
        <c:axPos val="b"/>
        <c:numFmt formatCode="General" sourceLinked="1"/>
        <c:majorTickMark val="out"/>
        <c:minorTickMark val="none"/>
        <c:tickLblPos val="nextTo"/>
        <c:crossAx val="162703616"/>
        <c:crosses val="autoZero"/>
        <c:auto val="1"/>
        <c:lblAlgn val="ctr"/>
        <c:lblOffset val="100"/>
        <c:noMultiLvlLbl val="0"/>
      </c:catAx>
      <c:valAx>
        <c:axId val="16270361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62702080"/>
        <c:crosses val="autoZero"/>
        <c:crossBetween val="between"/>
      </c:valAx>
    </c:plotArea>
    <c:legend>
      <c:legendPos val="b"/>
      <c:layout/>
      <c:overlay val="0"/>
    </c:legend>
    <c:plotVisOnly val="1"/>
    <c:dispBlanksAs val="gap"/>
    <c:showDLblsOverMax val="0"/>
  </c:chart>
  <c:spPr>
    <a:ln>
      <a:solidFill>
        <a:srgbClr val="26BDE2"/>
      </a:solidFill>
      <a:prstDash val="solid"/>
    </a:ln>
  </c:sp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Nitrate in groundwater, 2010-2022 (Milligrams per litre)</a:t>
            </a:r>
            <a:endParaRPr lang="en-US" sz="1200" b="0"/>
          </a:p>
          <a:p>
            <a:pPr>
              <a:defRPr sz="1400">
                <a:latin typeface="Calibri"/>
                <a:ea typeface="Calibri"/>
                <a:cs typeface="Calibri"/>
              </a:defRPr>
            </a:pPr>
            <a:r>
              <a:rPr lang="en-US" sz="1200" b="0"/>
              <a:t>SDG ind 06_40: freq=Annual, watpol=Nitrate in groundwater</a:t>
            </a:r>
          </a:p>
        </c:rich>
      </c:tx>
      <c:layout/>
      <c:overlay val="0"/>
    </c:title>
    <c:autoTitleDeleted val="0"/>
    <c:plotArea>
      <c:layout/>
      <c:barChart>
        <c:barDir val="col"/>
        <c:grouping val="clustered"/>
        <c:varyColors val="0"/>
        <c:ser>
          <c:idx val="0"/>
          <c:order val="0"/>
          <c:tx>
            <c:strRef>
              <c:f>'06_40'!$A$23</c:f>
              <c:strCache>
                <c:ptCount val="1"/>
                <c:pt idx="0">
                  <c:v>European Union - 27 countries (from 2020)</c:v>
                </c:pt>
              </c:strCache>
            </c:strRef>
          </c:tx>
          <c:spPr>
            <a:solidFill>
              <a:srgbClr val="26BDE2"/>
            </a:solidFill>
          </c:spPr>
          <c:invertIfNegative val="0"/>
          <c:cat>
            <c:numRef>
              <c:f>'06_40'!$B$22:$N$22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'06_40'!$B$23:$N$23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'06_40'!$A$24</c:f>
              <c:strCache>
                <c:ptCount val="1"/>
                <c:pt idx="0">
                  <c:v>Denmark</c:v>
                </c:pt>
              </c:strCache>
            </c:strRef>
          </c:tx>
          <c:spPr>
            <a:solidFill>
              <a:srgbClr val="6ED4EC"/>
            </a:solidFill>
          </c:spPr>
          <c:invertIfNegative val="0"/>
          <c:cat>
            <c:numRef>
              <c:f>'06_40'!$B$22:$N$22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'06_40'!$B$24:$N$24</c:f>
              <c:numCache>
                <c:formatCode>General</c:formatCode>
                <c:ptCount val="13"/>
                <c:pt idx="0">
                  <c:v>40.380000000000003</c:v>
                </c:pt>
                <c:pt idx="1">
                  <c:v>38.950000000000003</c:v>
                </c:pt>
                <c:pt idx="2">
                  <c:v>46.43</c:v>
                </c:pt>
                <c:pt idx="3">
                  <c:v>40.76</c:v>
                </c:pt>
                <c:pt idx="4">
                  <c:v>41.32</c:v>
                </c:pt>
                <c:pt idx="5">
                  <c:v>31.57</c:v>
                </c:pt>
                <c:pt idx="6">
                  <c:v>14.65</c:v>
                </c:pt>
                <c:pt idx="7">
                  <c:v>15.45</c:v>
                </c:pt>
                <c:pt idx="8">
                  <c:v>28.02</c:v>
                </c:pt>
                <c:pt idx="9">
                  <c:v>15.95</c:v>
                </c:pt>
                <c:pt idx="10">
                  <c:v>28.11</c:v>
                </c:pt>
                <c:pt idx="11">
                  <c:v>15.06</c:v>
                </c:pt>
                <c:pt idx="12">
                  <c:v>26.73</c:v>
                </c:pt>
              </c:numCache>
            </c:numRef>
          </c:val>
        </c:ser>
        <c:ser>
          <c:idx val="2"/>
          <c:order val="2"/>
          <c:tx>
            <c:strRef>
              <c:f>'06_40'!$A$25</c:f>
              <c:strCache>
                <c:ptCount val="1"/>
                <c:pt idx="0">
                  <c:v>Croatia</c:v>
                </c:pt>
              </c:strCache>
            </c:strRef>
          </c:tx>
          <c:spPr>
            <a:solidFill>
              <a:srgbClr val="B1E8F5"/>
            </a:solidFill>
          </c:spPr>
          <c:invertIfNegative val="0"/>
          <c:cat>
            <c:numRef>
              <c:f>'06_40'!$B$22:$N$22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'06_40'!$B$25:$N$25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3"/>
          <c:order val="3"/>
          <c:tx>
            <c:strRef>
              <c:f>'06_40'!$A$26</c:f>
              <c:strCache>
                <c:ptCount val="1"/>
                <c:pt idx="0">
                  <c:v>Serbia</c:v>
                </c:pt>
              </c:strCache>
            </c:strRef>
          </c:tx>
          <c:spPr>
            <a:solidFill>
              <a:srgbClr val="199EBD"/>
            </a:solidFill>
          </c:spPr>
          <c:invertIfNegative val="0"/>
          <c:cat>
            <c:numRef>
              <c:f>'06_40'!$B$22:$N$22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'06_40'!$B$26:$N$26</c:f>
              <c:numCache>
                <c:formatCode>General</c:formatCode>
                <c:ptCount val="13"/>
                <c:pt idx="0">
                  <c:v>2.36</c:v>
                </c:pt>
                <c:pt idx="1">
                  <c:v>2.4700000000000002</c:v>
                </c:pt>
                <c:pt idx="2">
                  <c:v>1.9</c:v>
                </c:pt>
                <c:pt idx="3">
                  <c:v>5.2</c:v>
                </c:pt>
                <c:pt idx="4">
                  <c:v>8.43</c:v>
                </c:pt>
                <c:pt idx="5">
                  <c:v>13.1</c:v>
                </c:pt>
                <c:pt idx="6">
                  <c:v>16.89</c:v>
                </c:pt>
                <c:pt idx="7">
                  <c:v>11.58</c:v>
                </c:pt>
                <c:pt idx="8">
                  <c:v>7.56</c:v>
                </c:pt>
                <c:pt idx="9">
                  <c:v>7.55</c:v>
                </c:pt>
                <c:pt idx="10">
                  <c:v>11.6</c:v>
                </c:pt>
                <c:pt idx="11">
                  <c:v>10.95</c:v>
                </c:pt>
                <c:pt idx="12">
                  <c:v>7.42</c:v>
                </c:pt>
              </c:numCache>
            </c:numRef>
          </c:val>
        </c:ser>
        <c:dLbls>
          <c:showLegendKey val="0"/>
          <c:showVal val="0"/>
          <c:showCatName val="0"/>
          <c:showSerName val="0"/>
          <c:showPercent val="0"/>
          <c:showBubbleSize val="0"/>
        </c:dLbls>
        <c:gapWidth val="150"/>
        <c:axId val="163412992"/>
        <c:axId val="163414784"/>
      </c:barChart>
      <c:catAx>
        <c:axId val="163412992"/>
        <c:scaling>
          <c:orientation val="minMax"/>
        </c:scaling>
        <c:delete val="0"/>
        <c:axPos val="b"/>
        <c:numFmt formatCode="General" sourceLinked="1"/>
        <c:majorTickMark val="out"/>
        <c:minorTickMark val="none"/>
        <c:tickLblPos val="nextTo"/>
        <c:crossAx val="163414784"/>
        <c:crosses val="autoZero"/>
        <c:auto val="1"/>
        <c:lblAlgn val="ctr"/>
        <c:lblOffset val="100"/>
        <c:noMultiLvlLbl val="0"/>
      </c:catAx>
      <c:valAx>
        <c:axId val="16341478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63412992"/>
        <c:crosses val="autoZero"/>
        <c:crossBetween val="between"/>
      </c:valAx>
    </c:plotArea>
    <c:legend>
      <c:legendPos val="b"/>
      <c:layout/>
      <c:overlay val="0"/>
    </c:legend>
    <c:plotVisOnly val="1"/>
    <c:dispBlanksAs val="gap"/>
    <c:showDLblsOverMax val="0"/>
  </c:chart>
  <c:spPr>
    <a:ln>
      <a:solidFill>
        <a:srgbClr val="26BDE2"/>
      </a:solidFill>
      <a:prstDash val="solid"/>
    </a:ln>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Phosphate in rivers, 2010-2022 (Milligrams per litre)</a:t>
            </a:r>
            <a:endParaRPr lang="en-US" sz="1200" b="0"/>
          </a:p>
          <a:p>
            <a:pPr>
              <a:defRPr sz="1400">
                <a:latin typeface="Calibri"/>
                <a:ea typeface="Calibri"/>
                <a:cs typeface="Calibri"/>
              </a:defRPr>
            </a:pPr>
            <a:r>
              <a:rPr lang="en-US" sz="1200" b="0"/>
              <a:t>SDG ind 06_50: freq=Annual, watpol=Phosphate in rivers</a:t>
            </a:r>
          </a:p>
        </c:rich>
      </c:tx>
      <c:layout/>
      <c:overlay val="0"/>
    </c:title>
    <c:autoTitleDeleted val="0"/>
    <c:plotArea>
      <c:layout/>
      <c:barChart>
        <c:barDir val="col"/>
        <c:grouping val="clustered"/>
        <c:varyColors val="0"/>
        <c:ser>
          <c:idx val="0"/>
          <c:order val="0"/>
          <c:tx>
            <c:strRef>
              <c:f>'06_50'!$A$23</c:f>
              <c:strCache>
                <c:ptCount val="1"/>
                <c:pt idx="0">
                  <c:v>European Union - 27 countries (from 2020)</c:v>
                </c:pt>
              </c:strCache>
            </c:strRef>
          </c:tx>
          <c:spPr>
            <a:solidFill>
              <a:srgbClr val="26BDE2"/>
            </a:solidFill>
          </c:spPr>
          <c:invertIfNegative val="0"/>
          <c:cat>
            <c:numRef>
              <c:f>'06_50'!$B$22:$N$22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'06_50'!$B$23:$N$23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'06_50'!$A$24</c:f>
              <c:strCache>
                <c:ptCount val="1"/>
                <c:pt idx="0">
                  <c:v>Denmark</c:v>
                </c:pt>
              </c:strCache>
            </c:strRef>
          </c:tx>
          <c:spPr>
            <a:solidFill>
              <a:srgbClr val="6ED4EC"/>
            </a:solidFill>
          </c:spPr>
          <c:invertIfNegative val="0"/>
          <c:cat>
            <c:numRef>
              <c:f>'06_50'!$B$22:$N$22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'06_50'!$B$24:$N$24</c:f>
              <c:numCache>
                <c:formatCode>General</c:formatCode>
                <c:ptCount val="13"/>
                <c:pt idx="0">
                  <c:v>4.9000000000000002E-2</c:v>
                </c:pt>
                <c:pt idx="1">
                  <c:v>5.0999999999999997E-2</c:v>
                </c:pt>
                <c:pt idx="2">
                  <c:v>5.0999999999999997E-2</c:v>
                </c:pt>
                <c:pt idx="3">
                  <c:v>4.5999999999999999E-2</c:v>
                </c:pt>
                <c:pt idx="4">
                  <c:v>4.7E-2</c:v>
                </c:pt>
                <c:pt idx="5">
                  <c:v>5.0999999999999997E-2</c:v>
                </c:pt>
                <c:pt idx="6">
                  <c:v>4.7E-2</c:v>
                </c:pt>
                <c:pt idx="7">
                  <c:v>0.05</c:v>
                </c:pt>
                <c:pt idx="8">
                  <c:v>4.9000000000000002E-2</c:v>
                </c:pt>
                <c:pt idx="9">
                  <c:v>0.05</c:v>
                </c:pt>
                <c:pt idx="10">
                  <c:v>5.5E-2</c:v>
                </c:pt>
                <c:pt idx="11">
                  <c:v>5.2999999999999999E-2</c:v>
                </c:pt>
                <c:pt idx="12">
                  <c:v>4.9000000000000002E-2</c:v>
                </c:pt>
              </c:numCache>
            </c:numRef>
          </c:val>
        </c:ser>
        <c:ser>
          <c:idx val="2"/>
          <c:order val="2"/>
          <c:tx>
            <c:strRef>
              <c:f>'06_50'!$A$25</c:f>
              <c:strCache>
                <c:ptCount val="1"/>
                <c:pt idx="0">
                  <c:v>Croatia</c:v>
                </c:pt>
              </c:strCache>
            </c:strRef>
          </c:tx>
          <c:spPr>
            <a:solidFill>
              <a:srgbClr val="B1E8F5"/>
            </a:solidFill>
          </c:spPr>
          <c:invertIfNegative val="0"/>
          <c:cat>
            <c:numRef>
              <c:f>'06_50'!$B$22:$N$22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'06_50'!$B$25:$N$25</c:f>
              <c:numCache>
                <c:formatCode>General</c:formatCode>
                <c:ptCount val="13"/>
                <c:pt idx="0">
                  <c:v>3.2000000000000001E-2</c:v>
                </c:pt>
                <c:pt idx="1">
                  <c:v>3.1E-2</c:v>
                </c:pt>
                <c:pt idx="2">
                  <c:v>3.7999999999999999E-2</c:v>
                </c:pt>
                <c:pt idx="3">
                  <c:v>3.4000000000000002E-2</c:v>
                </c:pt>
                <c:pt idx="4">
                  <c:v>3.1E-2</c:v>
                </c:pt>
                <c:pt idx="5">
                  <c:v>2.7E-2</c:v>
                </c:pt>
                <c:pt idx="6">
                  <c:v>3.1E-2</c:v>
                </c:pt>
                <c:pt idx="7">
                  <c:v>2.8000000000000001E-2</c:v>
                </c:pt>
                <c:pt idx="8">
                  <c:v>2.4E-2</c:v>
                </c:pt>
                <c:pt idx="9">
                  <c:v>2.9000000000000001E-2</c:v>
                </c:pt>
                <c:pt idx="10">
                  <c:v>2.5999999999999999E-2</c:v>
                </c:pt>
                <c:pt idx="11">
                  <c:v>2.3E-2</c:v>
                </c:pt>
                <c:pt idx="12">
                  <c:v>2.5000000000000001E-2</c:v>
                </c:pt>
              </c:numCache>
            </c:numRef>
          </c:val>
        </c:ser>
        <c:ser>
          <c:idx val="3"/>
          <c:order val="3"/>
          <c:tx>
            <c:strRef>
              <c:f>'06_50'!$A$26</c:f>
              <c:strCache>
                <c:ptCount val="1"/>
                <c:pt idx="0">
                  <c:v>Serbia</c:v>
                </c:pt>
              </c:strCache>
            </c:strRef>
          </c:tx>
          <c:spPr>
            <a:solidFill>
              <a:srgbClr val="199EBD"/>
            </a:solidFill>
          </c:spPr>
          <c:invertIfNegative val="0"/>
          <c:cat>
            <c:numRef>
              <c:f>'06_50'!$B$22:$N$22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'06_50'!$B$26:$N$26</c:f>
              <c:numCache>
                <c:formatCode>General</c:formatCode>
                <c:ptCount val="13"/>
                <c:pt idx="0">
                  <c:v>0.08</c:v>
                </c:pt>
                <c:pt idx="1">
                  <c:v>7.3999999999999996E-2</c:v>
                </c:pt>
                <c:pt idx="2">
                  <c:v>8.1000000000000003E-2</c:v>
                </c:pt>
                <c:pt idx="3">
                  <c:v>6.5000000000000002E-2</c:v>
                </c:pt>
                <c:pt idx="4">
                  <c:v>7.0000000000000007E-2</c:v>
                </c:pt>
                <c:pt idx="5">
                  <c:v>7.4999999999999997E-2</c:v>
                </c:pt>
                <c:pt idx="6">
                  <c:v>6.9000000000000006E-2</c:v>
                </c:pt>
                <c:pt idx="7">
                  <c:v>6.6000000000000003E-2</c:v>
                </c:pt>
                <c:pt idx="8">
                  <c:v>6.2E-2</c:v>
                </c:pt>
                <c:pt idx="9">
                  <c:v>6.6000000000000003E-2</c:v>
                </c:pt>
                <c:pt idx="10">
                  <c:v>6.5000000000000002E-2</c:v>
                </c:pt>
                <c:pt idx="11">
                  <c:v>5.8999999999999997E-2</c:v>
                </c:pt>
                <c:pt idx="12">
                  <c:v>6.5000000000000002E-2</c:v>
                </c:pt>
              </c:numCache>
            </c:numRef>
          </c:val>
        </c:ser>
        <c:dLbls>
          <c:showLegendKey val="0"/>
          <c:showVal val="0"/>
          <c:showCatName val="0"/>
          <c:showSerName val="0"/>
          <c:showPercent val="0"/>
          <c:showBubbleSize val="0"/>
        </c:dLbls>
        <c:gapWidth val="150"/>
        <c:axId val="156764032"/>
        <c:axId val="156765568"/>
      </c:barChart>
      <c:catAx>
        <c:axId val="156764032"/>
        <c:scaling>
          <c:orientation val="minMax"/>
        </c:scaling>
        <c:delete val="0"/>
        <c:axPos val="b"/>
        <c:numFmt formatCode="General" sourceLinked="1"/>
        <c:majorTickMark val="out"/>
        <c:minorTickMark val="none"/>
        <c:tickLblPos val="nextTo"/>
        <c:crossAx val="156765568"/>
        <c:crosses val="autoZero"/>
        <c:auto val="1"/>
        <c:lblAlgn val="ctr"/>
        <c:lblOffset val="100"/>
        <c:noMultiLvlLbl val="0"/>
      </c:catAx>
      <c:valAx>
        <c:axId val="15676556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56764032"/>
        <c:crosses val="autoZero"/>
        <c:crossBetween val="between"/>
      </c:valAx>
    </c:plotArea>
    <c:legend>
      <c:legendPos val="b"/>
      <c:layout/>
      <c:overlay val="0"/>
    </c:legend>
    <c:plotVisOnly val="1"/>
    <c:dispBlanksAs val="gap"/>
    <c:showDLblsOverMax val="0"/>
  </c:chart>
  <c:spPr>
    <a:ln>
      <a:solidFill>
        <a:srgbClr val="26BDE2"/>
      </a:solidFill>
      <a:prstDash val="solid"/>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Water exploitation index, plus (WEI+), 2010-2022 (Percentage)</a:t>
            </a:r>
            <a:endParaRPr lang="en-US" sz="1200" b="0"/>
          </a:p>
          <a:p>
            <a:pPr>
              <a:defRPr sz="1400">
                <a:latin typeface="Calibri"/>
                <a:ea typeface="Calibri"/>
                <a:cs typeface="Calibri"/>
              </a:defRPr>
            </a:pPr>
            <a:r>
              <a:rPr lang="en-US" sz="1200" b="0"/>
              <a:t>SDG ind 06_60: freq=Annual</a:t>
            </a:r>
          </a:p>
        </c:rich>
      </c:tx>
      <c:layout/>
      <c:overlay val="0"/>
    </c:title>
    <c:autoTitleDeleted val="0"/>
    <c:plotArea>
      <c:layout/>
      <c:barChart>
        <c:barDir val="col"/>
        <c:grouping val="clustered"/>
        <c:varyColors val="0"/>
        <c:ser>
          <c:idx val="0"/>
          <c:order val="0"/>
          <c:tx>
            <c:strRef>
              <c:f>'06_60'!$A$23</c:f>
              <c:strCache>
                <c:ptCount val="1"/>
                <c:pt idx="0">
                  <c:v>European Union - 27 countries (from 2020)</c:v>
                </c:pt>
              </c:strCache>
            </c:strRef>
          </c:tx>
          <c:spPr>
            <a:solidFill>
              <a:srgbClr val="26BDE2"/>
            </a:solidFill>
          </c:spPr>
          <c:invertIfNegative val="0"/>
          <c:cat>
            <c:numRef>
              <c:f>'06_60'!$B$22:$N$22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'06_60'!$B$23:$N$23</c:f>
              <c:numCache>
                <c:formatCode>General</c:formatCode>
                <c:ptCount val="13"/>
                <c:pt idx="0">
                  <c:v>3.99</c:v>
                </c:pt>
                <c:pt idx="1">
                  <c:v>5.22</c:v>
                </c:pt>
                <c:pt idx="2">
                  <c:v>4.58</c:v>
                </c:pt>
                <c:pt idx="3">
                  <c:v>4.04</c:v>
                </c:pt>
                <c:pt idx="4">
                  <c:v>3.88</c:v>
                </c:pt>
                <c:pt idx="5">
                  <c:v>4.5999999999999996</c:v>
                </c:pt>
                <c:pt idx="6">
                  <c:v>4.3600000000000003</c:v>
                </c:pt>
                <c:pt idx="7">
                  <c:v>5.0199999999999996</c:v>
                </c:pt>
                <c:pt idx="8">
                  <c:v>4.47</c:v>
                </c:pt>
                <c:pt idx="9">
                  <c:v>4.53</c:v>
                </c:pt>
                <c:pt idx="10">
                  <c:v>4.57</c:v>
                </c:pt>
                <c:pt idx="11">
                  <c:v>4.6100000000000003</c:v>
                </c:pt>
                <c:pt idx="12">
                  <c:v>5.76</c:v>
                </c:pt>
              </c:numCache>
            </c:numRef>
          </c:val>
        </c:ser>
        <c:ser>
          <c:idx val="1"/>
          <c:order val="1"/>
          <c:tx>
            <c:strRef>
              <c:f>'06_60'!$A$24</c:f>
              <c:strCache>
                <c:ptCount val="1"/>
                <c:pt idx="0">
                  <c:v>Denmark</c:v>
                </c:pt>
              </c:strCache>
            </c:strRef>
          </c:tx>
          <c:spPr>
            <a:solidFill>
              <a:srgbClr val="6ED4EC"/>
            </a:solidFill>
          </c:spPr>
          <c:invertIfNegative val="0"/>
          <c:cat>
            <c:numRef>
              <c:f>'06_60'!$B$22:$N$22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'06_60'!$B$24:$N$24</c:f>
              <c:numCache>
                <c:formatCode>General</c:formatCode>
                <c:ptCount val="13"/>
                <c:pt idx="0">
                  <c:v>4.5199999999999996</c:v>
                </c:pt>
                <c:pt idx="1">
                  <c:v>4.12</c:v>
                </c:pt>
                <c:pt idx="2">
                  <c:v>3.47</c:v>
                </c:pt>
                <c:pt idx="3">
                  <c:v>5.34</c:v>
                </c:pt>
                <c:pt idx="4">
                  <c:v>4.5</c:v>
                </c:pt>
                <c:pt idx="5">
                  <c:v>3.48</c:v>
                </c:pt>
                <c:pt idx="6">
                  <c:v>4.1100000000000003</c:v>
                </c:pt>
                <c:pt idx="7">
                  <c:v>4</c:v>
                </c:pt>
                <c:pt idx="8">
                  <c:v>7.37</c:v>
                </c:pt>
                <c:pt idx="9">
                  <c:v>4.34</c:v>
                </c:pt>
                <c:pt idx="10">
                  <c:v>4</c:v>
                </c:pt>
                <c:pt idx="11">
                  <c:v>4.91</c:v>
                </c:pt>
                <c:pt idx="12">
                  <c:v>5.21</c:v>
                </c:pt>
              </c:numCache>
            </c:numRef>
          </c:val>
        </c:ser>
        <c:ser>
          <c:idx val="2"/>
          <c:order val="2"/>
          <c:tx>
            <c:strRef>
              <c:f>'06_60'!$A$25</c:f>
              <c:strCache>
                <c:ptCount val="1"/>
                <c:pt idx="0">
                  <c:v>Croatia</c:v>
                </c:pt>
              </c:strCache>
            </c:strRef>
          </c:tx>
          <c:spPr>
            <a:solidFill>
              <a:srgbClr val="B1E8F5"/>
            </a:solidFill>
          </c:spPr>
          <c:invertIfNegative val="0"/>
          <c:cat>
            <c:numRef>
              <c:f>'06_60'!$B$22:$N$22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'06_60'!$B$25:$N$25</c:f>
              <c:numCache>
                <c:formatCode>General</c:formatCode>
                <c:ptCount val="13"/>
                <c:pt idx="0">
                  <c:v>0.18</c:v>
                </c:pt>
                <c:pt idx="1">
                  <c:v>0.2</c:v>
                </c:pt>
                <c:pt idx="2">
                  <c:v>0.16</c:v>
                </c:pt>
                <c:pt idx="3">
                  <c:v>0.16</c:v>
                </c:pt>
                <c:pt idx="4">
                  <c:v>0.1</c:v>
                </c:pt>
                <c:pt idx="5">
                  <c:v>0.15</c:v>
                </c:pt>
                <c:pt idx="6">
                  <c:v>0.13</c:v>
                </c:pt>
                <c:pt idx="7">
                  <c:v>0.21</c:v>
                </c:pt>
                <c:pt idx="8">
                  <c:v>0.2</c:v>
                </c:pt>
                <c:pt idx="9">
                  <c:v>0.2</c:v>
                </c:pt>
                <c:pt idx="10">
                  <c:v>0.25</c:v>
                </c:pt>
                <c:pt idx="11">
                  <c:v>0.24</c:v>
                </c:pt>
                <c:pt idx="12">
                  <c:v>0.26</c:v>
                </c:pt>
              </c:numCache>
            </c:numRef>
          </c:val>
        </c:ser>
        <c:ser>
          <c:idx val="3"/>
          <c:order val="3"/>
          <c:tx>
            <c:strRef>
              <c:f>'06_60'!$A$26</c:f>
              <c:strCache>
                <c:ptCount val="1"/>
                <c:pt idx="0">
                  <c:v>Serbia</c:v>
                </c:pt>
              </c:strCache>
            </c:strRef>
          </c:tx>
          <c:spPr>
            <a:solidFill>
              <a:srgbClr val="199EBD"/>
            </a:solidFill>
          </c:spPr>
          <c:invertIfNegative val="0"/>
          <c:cat>
            <c:numRef>
              <c:f>'06_60'!$B$22:$N$22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'06_60'!$B$26:$N$26</c:f>
              <c:numCache>
                <c:formatCode>General</c:formatCode>
                <c:ptCount val="13"/>
                <c:pt idx="0">
                  <c:v>0.71</c:v>
                </c:pt>
                <c:pt idx="1">
                  <c:v>1.44</c:v>
                </c:pt>
                <c:pt idx="2">
                  <c:v>1.1299999999999999</c:v>
                </c:pt>
                <c:pt idx="3">
                  <c:v>0.89</c:v>
                </c:pt>
                <c:pt idx="4">
                  <c:v>0.74</c:v>
                </c:pt>
                <c:pt idx="5">
                  <c:v>1.07</c:v>
                </c:pt>
                <c:pt idx="6">
                  <c:v>0.95</c:v>
                </c:pt>
                <c:pt idx="7">
                  <c:v>1.29</c:v>
                </c:pt>
                <c:pt idx="8">
                  <c:v>1.2</c:v>
                </c:pt>
                <c:pt idx="9">
                  <c:v>1.31</c:v>
                </c:pt>
                <c:pt idx="10">
                  <c:v>1.31</c:v>
                </c:pt>
                <c:pt idx="11">
                  <c:v>1.07</c:v>
                </c:pt>
                <c:pt idx="12">
                  <c:v>1.27</c:v>
                </c:pt>
              </c:numCache>
            </c:numRef>
          </c:val>
        </c:ser>
        <c:dLbls>
          <c:showLegendKey val="0"/>
          <c:showVal val="0"/>
          <c:showCatName val="0"/>
          <c:showSerName val="0"/>
          <c:showPercent val="0"/>
          <c:showBubbleSize val="0"/>
        </c:dLbls>
        <c:gapWidth val="150"/>
        <c:axId val="164152448"/>
        <c:axId val="164153984"/>
      </c:barChart>
      <c:catAx>
        <c:axId val="164152448"/>
        <c:scaling>
          <c:orientation val="minMax"/>
        </c:scaling>
        <c:delete val="0"/>
        <c:axPos val="b"/>
        <c:numFmt formatCode="General" sourceLinked="1"/>
        <c:majorTickMark val="out"/>
        <c:minorTickMark val="none"/>
        <c:tickLblPos val="nextTo"/>
        <c:crossAx val="164153984"/>
        <c:crosses val="autoZero"/>
        <c:auto val="1"/>
        <c:lblAlgn val="ctr"/>
        <c:lblOffset val="100"/>
        <c:noMultiLvlLbl val="0"/>
      </c:catAx>
      <c:valAx>
        <c:axId val="16415398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64152448"/>
        <c:crosses val="autoZero"/>
        <c:crossBetween val="between"/>
      </c:valAx>
    </c:plotArea>
    <c:legend>
      <c:legendPos val="b"/>
      <c:layout/>
      <c:overlay val="0"/>
    </c:legend>
    <c:plotVisOnly val="1"/>
    <c:dispBlanksAs val="gap"/>
    <c:showDLblsOverMax val="0"/>
  </c:chart>
  <c:spPr>
    <a:ln>
      <a:solidFill>
        <a:srgbClr val="26BDE2"/>
      </a:solidFill>
      <a:prstDash val="solid"/>
    </a:ln>
  </c:sp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Primary energy consumption, 2010-2023 (Million tonnes of oil equivalent)</a:t>
            </a:r>
            <a:endParaRPr lang="en-US" sz="1200" b="0"/>
          </a:p>
          <a:p>
            <a:pPr>
              <a:defRPr sz="1400">
                <a:latin typeface="Calibri"/>
                <a:ea typeface="Calibri"/>
                <a:cs typeface="Calibri"/>
              </a:defRPr>
            </a:pPr>
            <a:r>
              <a:rPr lang="en-US" sz="1200" b="0"/>
              <a:t>SDG ind 07_10: freq=Annual</a:t>
            </a:r>
          </a:p>
        </c:rich>
      </c:tx>
      <c:layout/>
      <c:overlay val="0"/>
    </c:title>
    <c:autoTitleDeleted val="0"/>
    <c:plotArea>
      <c:layout/>
      <c:barChart>
        <c:barDir val="col"/>
        <c:grouping val="clustered"/>
        <c:varyColors val="0"/>
        <c:ser>
          <c:idx val="0"/>
          <c:order val="0"/>
          <c:tx>
            <c:strRef>
              <c:f>'07_10'!$A$23</c:f>
              <c:strCache>
                <c:ptCount val="1"/>
                <c:pt idx="0">
                  <c:v>European Union - 27 countries (from 2020)</c:v>
                </c:pt>
              </c:strCache>
            </c:strRef>
          </c:tx>
          <c:spPr>
            <a:solidFill>
              <a:srgbClr val="FCC30B"/>
            </a:solidFill>
          </c:spPr>
          <c:invertIfNegative val="0"/>
          <c:cat>
            <c:numRef>
              <c:f>'07_10'!$B$22:$O$22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'07_10'!$B$23:$O$23</c:f>
              <c:numCache>
                <c:formatCode>General</c:formatCode>
                <c:ptCount val="14"/>
                <c:pt idx="0">
                  <c:v>1458.3</c:v>
                </c:pt>
                <c:pt idx="1">
                  <c:v>1412.8</c:v>
                </c:pt>
                <c:pt idx="2">
                  <c:v>1397</c:v>
                </c:pt>
                <c:pt idx="3">
                  <c:v>1384.8</c:v>
                </c:pt>
                <c:pt idx="4">
                  <c:v>1330.8</c:v>
                </c:pt>
                <c:pt idx="5">
                  <c:v>1353.5</c:v>
                </c:pt>
                <c:pt idx="6">
                  <c:v>1364.9</c:v>
                </c:pt>
                <c:pt idx="7">
                  <c:v>1385.1</c:v>
                </c:pt>
                <c:pt idx="8">
                  <c:v>1378.3</c:v>
                </c:pt>
                <c:pt idx="9">
                  <c:v>1354.4</c:v>
                </c:pt>
                <c:pt idx="10">
                  <c:v>1235.7</c:v>
                </c:pt>
                <c:pt idx="11">
                  <c:v>1313.1</c:v>
                </c:pt>
                <c:pt idx="12">
                  <c:v>1259.9000000000001</c:v>
                </c:pt>
                <c:pt idx="13">
                  <c:v>1210.8</c:v>
                </c:pt>
              </c:numCache>
            </c:numRef>
          </c:val>
        </c:ser>
        <c:ser>
          <c:idx val="1"/>
          <c:order val="1"/>
          <c:tx>
            <c:strRef>
              <c:f>'07_10'!$A$24</c:f>
              <c:strCache>
                <c:ptCount val="1"/>
                <c:pt idx="0">
                  <c:v>Denmark</c:v>
                </c:pt>
              </c:strCache>
            </c:strRef>
          </c:tx>
          <c:spPr>
            <a:solidFill>
              <a:srgbClr val="D7A521"/>
            </a:solidFill>
          </c:spPr>
          <c:invertIfNegative val="0"/>
          <c:cat>
            <c:numRef>
              <c:f>'07_10'!$B$22:$O$22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'07_10'!$B$24:$O$24</c:f>
              <c:numCache>
                <c:formatCode>General</c:formatCode>
                <c:ptCount val="14"/>
                <c:pt idx="0">
                  <c:v>19.899999999999999</c:v>
                </c:pt>
                <c:pt idx="1">
                  <c:v>18.5</c:v>
                </c:pt>
                <c:pt idx="2">
                  <c:v>17.7</c:v>
                </c:pt>
                <c:pt idx="3">
                  <c:v>17.8</c:v>
                </c:pt>
                <c:pt idx="4">
                  <c:v>16.899999999999999</c:v>
                </c:pt>
                <c:pt idx="5">
                  <c:v>16.8</c:v>
                </c:pt>
                <c:pt idx="6">
                  <c:v>17.3</c:v>
                </c:pt>
                <c:pt idx="7">
                  <c:v>17.399999999999999</c:v>
                </c:pt>
                <c:pt idx="8">
                  <c:v>17.399999999999999</c:v>
                </c:pt>
                <c:pt idx="9">
                  <c:v>16.899999999999999</c:v>
                </c:pt>
                <c:pt idx="10">
                  <c:v>15.5</c:v>
                </c:pt>
                <c:pt idx="11">
                  <c:v>16.3</c:v>
                </c:pt>
                <c:pt idx="12">
                  <c:v>15.7</c:v>
                </c:pt>
                <c:pt idx="13">
                  <c:v>15.4</c:v>
                </c:pt>
              </c:numCache>
            </c:numRef>
          </c:val>
        </c:ser>
        <c:ser>
          <c:idx val="2"/>
          <c:order val="2"/>
          <c:tx>
            <c:strRef>
              <c:f>'07_10'!$A$25</c:f>
              <c:strCache>
                <c:ptCount val="1"/>
                <c:pt idx="0">
                  <c:v>Croatia</c:v>
                </c:pt>
              </c:strCache>
            </c:strRef>
          </c:tx>
          <c:spPr>
            <a:solidFill>
              <a:srgbClr val="C0921E"/>
            </a:solidFill>
          </c:spPr>
          <c:invertIfNegative val="0"/>
          <c:cat>
            <c:numRef>
              <c:f>'07_10'!$B$22:$O$22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'07_10'!$B$25:$O$25</c:f>
              <c:numCache>
                <c:formatCode>General</c:formatCode>
                <c:ptCount val="14"/>
                <c:pt idx="0">
                  <c:v>8.9</c:v>
                </c:pt>
                <c:pt idx="1">
                  <c:v>8.6999999999999993</c:v>
                </c:pt>
                <c:pt idx="2">
                  <c:v>8.1999999999999993</c:v>
                </c:pt>
                <c:pt idx="3">
                  <c:v>8</c:v>
                </c:pt>
                <c:pt idx="4">
                  <c:v>7.6</c:v>
                </c:pt>
                <c:pt idx="5">
                  <c:v>8</c:v>
                </c:pt>
                <c:pt idx="6">
                  <c:v>8.1</c:v>
                </c:pt>
                <c:pt idx="7">
                  <c:v>8.3000000000000007</c:v>
                </c:pt>
                <c:pt idx="8">
                  <c:v>8.1999999999999993</c:v>
                </c:pt>
                <c:pt idx="9">
                  <c:v>8.1999999999999993</c:v>
                </c:pt>
                <c:pt idx="10">
                  <c:v>7.8</c:v>
                </c:pt>
                <c:pt idx="11">
                  <c:v>8.3000000000000007</c:v>
                </c:pt>
                <c:pt idx="12">
                  <c:v>8.3000000000000007</c:v>
                </c:pt>
                <c:pt idx="13">
                  <c:v>8.5</c:v>
                </c:pt>
              </c:numCache>
            </c:numRef>
          </c:val>
        </c:ser>
        <c:dLbls>
          <c:showLegendKey val="0"/>
          <c:showVal val="0"/>
          <c:showCatName val="0"/>
          <c:showSerName val="0"/>
          <c:showPercent val="0"/>
          <c:showBubbleSize val="0"/>
        </c:dLbls>
        <c:gapWidth val="150"/>
        <c:axId val="164950400"/>
        <c:axId val="164951936"/>
      </c:barChart>
      <c:catAx>
        <c:axId val="164950400"/>
        <c:scaling>
          <c:orientation val="minMax"/>
        </c:scaling>
        <c:delete val="0"/>
        <c:axPos val="b"/>
        <c:numFmt formatCode="General" sourceLinked="1"/>
        <c:majorTickMark val="out"/>
        <c:minorTickMark val="none"/>
        <c:tickLblPos val="nextTo"/>
        <c:crossAx val="164951936"/>
        <c:crosses val="autoZero"/>
        <c:auto val="1"/>
        <c:lblAlgn val="ctr"/>
        <c:lblOffset val="100"/>
        <c:noMultiLvlLbl val="0"/>
      </c:catAx>
      <c:valAx>
        <c:axId val="16495193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64950400"/>
        <c:crosses val="autoZero"/>
        <c:crossBetween val="between"/>
      </c:valAx>
    </c:plotArea>
    <c:legend>
      <c:legendPos val="b"/>
      <c:layout/>
      <c:overlay val="0"/>
    </c:legend>
    <c:plotVisOnly val="1"/>
    <c:dispBlanksAs val="gap"/>
    <c:showDLblsOverMax val="0"/>
  </c:chart>
  <c:spPr>
    <a:ln>
      <a:solidFill>
        <a:srgbClr val="FCC30B"/>
      </a:solidFill>
      <a:prstDash val="solid"/>
    </a:ln>
  </c:sp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Primary energy consumption, 2010-2023 (Index, 2005=100)</a:t>
            </a:r>
            <a:endParaRPr lang="en-US" sz="1200" b="0"/>
          </a:p>
          <a:p>
            <a:pPr>
              <a:defRPr sz="1400">
                <a:latin typeface="Calibri"/>
                <a:ea typeface="Calibri"/>
                <a:cs typeface="Calibri"/>
              </a:defRPr>
            </a:pPr>
            <a:r>
              <a:rPr lang="en-US" sz="1200" b="0"/>
              <a:t>SDG ind 07_10: freq=Annual</a:t>
            </a:r>
          </a:p>
        </c:rich>
      </c:tx>
      <c:layout/>
      <c:overlay val="0"/>
    </c:title>
    <c:autoTitleDeleted val="0"/>
    <c:plotArea>
      <c:layout/>
      <c:barChart>
        <c:barDir val="col"/>
        <c:grouping val="clustered"/>
        <c:varyColors val="0"/>
        <c:ser>
          <c:idx val="0"/>
          <c:order val="0"/>
          <c:tx>
            <c:strRef>
              <c:f>'07_10'!$A$33</c:f>
              <c:strCache>
                <c:ptCount val="1"/>
                <c:pt idx="0">
                  <c:v>European Union - 27 countries (from 2020)</c:v>
                </c:pt>
              </c:strCache>
            </c:strRef>
          </c:tx>
          <c:spPr>
            <a:solidFill>
              <a:srgbClr val="FCC30B"/>
            </a:solidFill>
          </c:spPr>
          <c:invertIfNegative val="0"/>
          <c:cat>
            <c:numRef>
              <c:f>'07_10'!$B$32:$O$32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'07_10'!$B$33:$O$33</c:f>
              <c:numCache>
                <c:formatCode>General</c:formatCode>
                <c:ptCount val="14"/>
                <c:pt idx="0">
                  <c:v>97.4</c:v>
                </c:pt>
                <c:pt idx="1">
                  <c:v>94.3</c:v>
                </c:pt>
                <c:pt idx="2">
                  <c:v>93.3</c:v>
                </c:pt>
                <c:pt idx="3">
                  <c:v>92.5</c:v>
                </c:pt>
                <c:pt idx="4">
                  <c:v>88.9</c:v>
                </c:pt>
                <c:pt idx="5">
                  <c:v>90.4</c:v>
                </c:pt>
                <c:pt idx="6">
                  <c:v>91.1</c:v>
                </c:pt>
                <c:pt idx="7">
                  <c:v>92.5</c:v>
                </c:pt>
                <c:pt idx="8">
                  <c:v>92</c:v>
                </c:pt>
                <c:pt idx="9">
                  <c:v>90.4</c:v>
                </c:pt>
                <c:pt idx="10">
                  <c:v>82.5</c:v>
                </c:pt>
                <c:pt idx="11">
                  <c:v>87.7</c:v>
                </c:pt>
                <c:pt idx="12">
                  <c:v>84.1</c:v>
                </c:pt>
                <c:pt idx="13">
                  <c:v>80.8</c:v>
                </c:pt>
              </c:numCache>
            </c:numRef>
          </c:val>
        </c:ser>
        <c:ser>
          <c:idx val="1"/>
          <c:order val="1"/>
          <c:tx>
            <c:strRef>
              <c:f>'07_10'!$A$34</c:f>
              <c:strCache>
                <c:ptCount val="1"/>
                <c:pt idx="0">
                  <c:v>Denmark</c:v>
                </c:pt>
              </c:strCache>
            </c:strRef>
          </c:tx>
          <c:spPr>
            <a:solidFill>
              <a:srgbClr val="D7A521"/>
            </a:solidFill>
          </c:spPr>
          <c:invertIfNegative val="0"/>
          <c:cat>
            <c:numRef>
              <c:f>'07_10'!$B$32:$O$32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'07_10'!$B$34:$O$34</c:f>
              <c:numCache>
                <c:formatCode>General</c:formatCode>
                <c:ptCount val="14"/>
                <c:pt idx="0">
                  <c:v>102.5</c:v>
                </c:pt>
                <c:pt idx="1">
                  <c:v>95.2</c:v>
                </c:pt>
                <c:pt idx="2">
                  <c:v>91.2</c:v>
                </c:pt>
                <c:pt idx="3">
                  <c:v>91.7</c:v>
                </c:pt>
                <c:pt idx="4">
                  <c:v>87</c:v>
                </c:pt>
                <c:pt idx="5">
                  <c:v>86.5</c:v>
                </c:pt>
                <c:pt idx="6">
                  <c:v>88.9</c:v>
                </c:pt>
                <c:pt idx="7">
                  <c:v>89.5</c:v>
                </c:pt>
                <c:pt idx="8">
                  <c:v>89.5</c:v>
                </c:pt>
                <c:pt idx="9">
                  <c:v>86.8</c:v>
                </c:pt>
                <c:pt idx="10">
                  <c:v>79.599999999999994</c:v>
                </c:pt>
                <c:pt idx="11">
                  <c:v>84</c:v>
                </c:pt>
                <c:pt idx="12">
                  <c:v>80.8</c:v>
                </c:pt>
                <c:pt idx="13">
                  <c:v>79</c:v>
                </c:pt>
              </c:numCache>
            </c:numRef>
          </c:val>
        </c:ser>
        <c:ser>
          <c:idx val="2"/>
          <c:order val="2"/>
          <c:tx>
            <c:strRef>
              <c:f>'07_10'!$A$35</c:f>
              <c:strCache>
                <c:ptCount val="1"/>
                <c:pt idx="0">
                  <c:v>Croatia</c:v>
                </c:pt>
              </c:strCache>
            </c:strRef>
          </c:tx>
          <c:spPr>
            <a:solidFill>
              <a:srgbClr val="C0921E"/>
            </a:solidFill>
          </c:spPr>
          <c:invertIfNegative val="0"/>
          <c:cat>
            <c:numRef>
              <c:f>'07_10'!$B$32:$O$32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'07_10'!$B$35:$O$35</c:f>
              <c:numCache>
                <c:formatCode>General</c:formatCode>
                <c:ptCount val="14"/>
                <c:pt idx="0">
                  <c:v>96.9</c:v>
                </c:pt>
                <c:pt idx="1">
                  <c:v>94.6</c:v>
                </c:pt>
                <c:pt idx="2">
                  <c:v>89.4</c:v>
                </c:pt>
                <c:pt idx="3">
                  <c:v>87.5</c:v>
                </c:pt>
                <c:pt idx="4">
                  <c:v>83.1</c:v>
                </c:pt>
                <c:pt idx="5">
                  <c:v>87</c:v>
                </c:pt>
                <c:pt idx="6">
                  <c:v>88</c:v>
                </c:pt>
                <c:pt idx="7">
                  <c:v>91.1</c:v>
                </c:pt>
                <c:pt idx="8">
                  <c:v>89.4</c:v>
                </c:pt>
                <c:pt idx="9">
                  <c:v>89.8</c:v>
                </c:pt>
                <c:pt idx="10">
                  <c:v>84.8</c:v>
                </c:pt>
                <c:pt idx="11">
                  <c:v>90.4</c:v>
                </c:pt>
                <c:pt idx="12">
                  <c:v>90.8</c:v>
                </c:pt>
                <c:pt idx="13">
                  <c:v>93.4</c:v>
                </c:pt>
              </c:numCache>
            </c:numRef>
          </c:val>
        </c:ser>
        <c:dLbls>
          <c:showLegendKey val="0"/>
          <c:showVal val="0"/>
          <c:showCatName val="0"/>
          <c:showSerName val="0"/>
          <c:showPercent val="0"/>
          <c:showBubbleSize val="0"/>
        </c:dLbls>
        <c:gapWidth val="150"/>
        <c:axId val="165624064"/>
        <c:axId val="165625856"/>
      </c:barChart>
      <c:catAx>
        <c:axId val="165624064"/>
        <c:scaling>
          <c:orientation val="minMax"/>
        </c:scaling>
        <c:delete val="0"/>
        <c:axPos val="b"/>
        <c:numFmt formatCode="General" sourceLinked="1"/>
        <c:majorTickMark val="out"/>
        <c:minorTickMark val="none"/>
        <c:tickLblPos val="nextTo"/>
        <c:crossAx val="165625856"/>
        <c:crosses val="autoZero"/>
        <c:auto val="1"/>
        <c:lblAlgn val="ctr"/>
        <c:lblOffset val="100"/>
        <c:noMultiLvlLbl val="0"/>
      </c:catAx>
      <c:valAx>
        <c:axId val="16562585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65624064"/>
        <c:crosses val="autoZero"/>
        <c:crossBetween val="between"/>
      </c:valAx>
    </c:plotArea>
    <c:legend>
      <c:legendPos val="b"/>
      <c:layout/>
      <c:overlay val="0"/>
    </c:legend>
    <c:plotVisOnly val="1"/>
    <c:dispBlanksAs val="gap"/>
    <c:showDLblsOverMax val="0"/>
  </c:chart>
  <c:spPr>
    <a:ln>
      <a:solidFill>
        <a:srgbClr val="FCC30B"/>
      </a:solidFill>
      <a:prstDash val="solid"/>
    </a:ln>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Primary energy consumption, 2010-2023 (Tonnes of oil equivalent (TOE) per capita)</a:t>
            </a:r>
            <a:endParaRPr sz="1200" b="0"/>
          </a:p>
          <a:p>
            <a:pPr>
              <a:defRPr sz="1400">
                <a:latin typeface="Calibri"/>
                <a:ea typeface="Calibri"/>
                <a:cs typeface="Calibri"/>
              </a:defRPr>
            </a:pPr>
            <a:r>
              <a:rPr sz="1200" b="0"/>
              <a:t>SDG ind 07_10: freq=Annual</a:t>
            </a:r>
          </a:p>
        </c:rich>
      </c:tx>
      <c:overlay val="0"/>
    </c:title>
    <c:autoTitleDeleted val="0"/>
    <c:plotArea>
      <c:layout/>
      <c:barChart>
        <c:barDir val="col"/>
        <c:grouping val="clustered"/>
        <c:varyColors val="0"/>
        <c:ser>
          <c:idx val="0"/>
          <c:order val="0"/>
          <c:tx>
            <c:strRef>
              <c:f>'07_10'!$A$43</c:f>
              <c:strCache>
                <c:ptCount val="1"/>
                <c:pt idx="0">
                  <c:v>European Union - 27 countries (from 2020)</c:v>
                </c:pt>
              </c:strCache>
            </c:strRef>
          </c:tx>
          <c:spPr>
            <a:solidFill>
              <a:srgbClr val="FCC30B"/>
            </a:solidFill>
          </c:spPr>
          <c:invertIfNegative val="0"/>
          <c:cat>
            <c:numRef>
              <c:f>'07_10'!$B$42:$O$42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'07_10'!$B$43:$O$43</c:f>
              <c:numCache>
                <c:formatCode>General</c:formatCode>
                <c:ptCount val="14"/>
                <c:pt idx="0">
                  <c:v>3.3</c:v>
                </c:pt>
                <c:pt idx="1">
                  <c:v>3.2</c:v>
                </c:pt>
                <c:pt idx="2">
                  <c:v>3.16</c:v>
                </c:pt>
                <c:pt idx="3">
                  <c:v>3.13</c:v>
                </c:pt>
                <c:pt idx="4">
                  <c:v>3.01</c:v>
                </c:pt>
                <c:pt idx="5">
                  <c:v>3.05</c:v>
                </c:pt>
                <c:pt idx="6">
                  <c:v>3.07</c:v>
                </c:pt>
                <c:pt idx="7">
                  <c:v>3.11</c:v>
                </c:pt>
                <c:pt idx="8">
                  <c:v>3.09</c:v>
                </c:pt>
                <c:pt idx="9">
                  <c:v>3.03</c:v>
                </c:pt>
                <c:pt idx="10">
                  <c:v>2.77</c:v>
                </c:pt>
                <c:pt idx="11">
                  <c:v>2.95</c:v>
                </c:pt>
                <c:pt idx="12">
                  <c:v>2.82</c:v>
                </c:pt>
                <c:pt idx="13">
                  <c:v>2.7</c:v>
                </c:pt>
              </c:numCache>
            </c:numRef>
          </c:val>
        </c:ser>
        <c:ser>
          <c:idx val="1"/>
          <c:order val="1"/>
          <c:tx>
            <c:strRef>
              <c:f>'07_10'!$A$44</c:f>
              <c:strCache>
                <c:ptCount val="1"/>
                <c:pt idx="0">
                  <c:v>Denmark</c:v>
                </c:pt>
              </c:strCache>
            </c:strRef>
          </c:tx>
          <c:spPr>
            <a:solidFill>
              <a:srgbClr val="D7A521"/>
            </a:solidFill>
          </c:spPr>
          <c:invertIfNegative val="0"/>
          <c:cat>
            <c:numRef>
              <c:f>'07_10'!$B$42:$O$42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'07_10'!$B$44:$O$44</c:f>
              <c:numCache>
                <c:formatCode>General</c:formatCode>
                <c:ptCount val="14"/>
                <c:pt idx="0">
                  <c:v>3.59</c:v>
                </c:pt>
                <c:pt idx="1">
                  <c:v>3.32</c:v>
                </c:pt>
                <c:pt idx="2">
                  <c:v>3.17</c:v>
                </c:pt>
                <c:pt idx="3">
                  <c:v>3.17</c:v>
                </c:pt>
                <c:pt idx="4">
                  <c:v>3</c:v>
                </c:pt>
                <c:pt idx="5">
                  <c:v>2.96</c:v>
                </c:pt>
                <c:pt idx="6">
                  <c:v>3.02</c:v>
                </c:pt>
                <c:pt idx="7">
                  <c:v>3.02</c:v>
                </c:pt>
                <c:pt idx="8">
                  <c:v>3.01</c:v>
                </c:pt>
                <c:pt idx="9">
                  <c:v>2.9</c:v>
                </c:pt>
                <c:pt idx="10">
                  <c:v>2.65</c:v>
                </c:pt>
                <c:pt idx="11">
                  <c:v>2.79</c:v>
                </c:pt>
                <c:pt idx="12">
                  <c:v>2.66</c:v>
                </c:pt>
                <c:pt idx="13">
                  <c:v>2.58</c:v>
                </c:pt>
              </c:numCache>
            </c:numRef>
          </c:val>
        </c:ser>
        <c:ser>
          <c:idx val="2"/>
          <c:order val="2"/>
          <c:tx>
            <c:strRef>
              <c:f>'07_10'!$A$45</c:f>
              <c:strCache>
                <c:ptCount val="1"/>
                <c:pt idx="0">
                  <c:v>Croatia</c:v>
                </c:pt>
              </c:strCache>
            </c:strRef>
          </c:tx>
          <c:spPr>
            <a:solidFill>
              <a:srgbClr val="C0921E"/>
            </a:solidFill>
          </c:spPr>
          <c:invertIfNegative val="0"/>
          <c:cat>
            <c:numRef>
              <c:f>'07_10'!$B$42:$O$42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'07_10'!$B$45:$O$45</c:f>
              <c:numCache>
                <c:formatCode>General</c:formatCode>
                <c:ptCount val="14"/>
                <c:pt idx="0">
                  <c:v>2.06</c:v>
                </c:pt>
                <c:pt idx="1">
                  <c:v>2.02</c:v>
                </c:pt>
                <c:pt idx="2">
                  <c:v>1.92</c:v>
                </c:pt>
                <c:pt idx="3">
                  <c:v>1.89</c:v>
                </c:pt>
                <c:pt idx="4">
                  <c:v>1.81</c:v>
                </c:pt>
                <c:pt idx="5">
                  <c:v>1.92</c:v>
                </c:pt>
                <c:pt idx="6">
                  <c:v>1.96</c:v>
                </c:pt>
                <c:pt idx="7">
                  <c:v>2.06</c:v>
                </c:pt>
                <c:pt idx="8">
                  <c:v>2.0499999999999998</c:v>
                </c:pt>
                <c:pt idx="9">
                  <c:v>2.08</c:v>
                </c:pt>
                <c:pt idx="10">
                  <c:v>1.98</c:v>
                </c:pt>
                <c:pt idx="11">
                  <c:v>2.13</c:v>
                </c:pt>
                <c:pt idx="12">
                  <c:v>2.15</c:v>
                </c:pt>
                <c:pt idx="13">
                  <c:v>2.21</c:v>
                </c:pt>
              </c:numCache>
            </c:numRef>
          </c:val>
        </c:ser>
        <c:dLbls>
          <c:showLegendKey val="0"/>
          <c:showVal val="0"/>
          <c:showCatName val="0"/>
          <c:showSerName val="0"/>
          <c:showPercent val="0"/>
          <c:showBubbleSize val="0"/>
        </c:dLbls>
        <c:gapWidth val="150"/>
        <c:axId val="166271616"/>
        <c:axId val="166281600"/>
      </c:barChart>
      <c:catAx>
        <c:axId val="166271616"/>
        <c:scaling>
          <c:orientation val="minMax"/>
        </c:scaling>
        <c:delete val="0"/>
        <c:axPos val="b"/>
        <c:numFmt formatCode="General" sourceLinked="1"/>
        <c:majorTickMark val="out"/>
        <c:minorTickMark val="none"/>
        <c:tickLblPos val="nextTo"/>
        <c:crossAx val="166281600"/>
        <c:crosses val="autoZero"/>
        <c:auto val="1"/>
        <c:lblAlgn val="ctr"/>
        <c:lblOffset val="100"/>
        <c:noMultiLvlLbl val="0"/>
      </c:catAx>
      <c:valAx>
        <c:axId val="16628160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66271616"/>
        <c:crosses val="autoZero"/>
        <c:crossBetween val="between"/>
      </c:valAx>
    </c:plotArea>
    <c:legend>
      <c:legendPos val="b"/>
      <c:overlay val="0"/>
    </c:legend>
    <c:plotVisOnly val="1"/>
    <c:dispBlanksAs val="gap"/>
    <c:showDLblsOverMax val="0"/>
  </c:chart>
  <c:spPr>
    <a:ln>
      <a:solidFill>
        <a:srgbClr val="FCC30B"/>
      </a:solidFill>
      <a:prstDash val="solid"/>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Final energy consumption, 2010-2023 (Million tonnes of oil equivalent)</a:t>
            </a:r>
            <a:endParaRPr lang="en-US" sz="1200" b="0"/>
          </a:p>
          <a:p>
            <a:pPr>
              <a:defRPr sz="1400">
                <a:latin typeface="Calibri"/>
                <a:ea typeface="Calibri"/>
                <a:cs typeface="Calibri"/>
              </a:defRPr>
            </a:pPr>
            <a:r>
              <a:rPr lang="en-US" sz="1200" b="0"/>
              <a:t>SDG ind 07_11: freq=Annual</a:t>
            </a:r>
          </a:p>
        </c:rich>
      </c:tx>
      <c:layout/>
      <c:overlay val="0"/>
    </c:title>
    <c:autoTitleDeleted val="0"/>
    <c:plotArea>
      <c:layout/>
      <c:barChart>
        <c:barDir val="col"/>
        <c:grouping val="clustered"/>
        <c:varyColors val="0"/>
        <c:ser>
          <c:idx val="0"/>
          <c:order val="0"/>
          <c:tx>
            <c:strRef>
              <c:f>'07_11'!$A$23</c:f>
              <c:strCache>
                <c:ptCount val="1"/>
                <c:pt idx="0">
                  <c:v>European Union - 27 countries (from 2020)</c:v>
                </c:pt>
              </c:strCache>
            </c:strRef>
          </c:tx>
          <c:spPr>
            <a:solidFill>
              <a:srgbClr val="FCC30B"/>
            </a:solidFill>
          </c:spPr>
          <c:invertIfNegative val="0"/>
          <c:cat>
            <c:numRef>
              <c:f>'07_11'!$B$22:$O$22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'07_11'!$B$23:$O$23</c:f>
              <c:numCache>
                <c:formatCode>General</c:formatCode>
                <c:ptCount val="14"/>
                <c:pt idx="0">
                  <c:v>1003.7</c:v>
                </c:pt>
                <c:pt idx="1">
                  <c:v>965.1</c:v>
                </c:pt>
                <c:pt idx="2">
                  <c:v>963.5</c:v>
                </c:pt>
                <c:pt idx="3">
                  <c:v>961.5</c:v>
                </c:pt>
                <c:pt idx="4">
                  <c:v>919</c:v>
                </c:pt>
                <c:pt idx="5">
                  <c:v>939.9</c:v>
                </c:pt>
                <c:pt idx="6">
                  <c:v>959.3</c:v>
                </c:pt>
                <c:pt idx="7">
                  <c:v>970.9</c:v>
                </c:pt>
                <c:pt idx="8">
                  <c:v>973.9</c:v>
                </c:pt>
                <c:pt idx="9">
                  <c:v>968.8</c:v>
                </c:pt>
                <c:pt idx="10">
                  <c:v>891.4</c:v>
                </c:pt>
                <c:pt idx="11">
                  <c:v>947.8</c:v>
                </c:pt>
                <c:pt idx="12">
                  <c:v>921.8</c:v>
                </c:pt>
                <c:pt idx="13">
                  <c:v>894.4</c:v>
                </c:pt>
              </c:numCache>
            </c:numRef>
          </c:val>
        </c:ser>
        <c:ser>
          <c:idx val="1"/>
          <c:order val="1"/>
          <c:tx>
            <c:strRef>
              <c:f>'07_11'!$A$24</c:f>
              <c:strCache>
                <c:ptCount val="1"/>
                <c:pt idx="0">
                  <c:v>Denmark</c:v>
                </c:pt>
              </c:strCache>
            </c:strRef>
          </c:tx>
          <c:spPr>
            <a:solidFill>
              <a:srgbClr val="D7A521"/>
            </a:solidFill>
          </c:spPr>
          <c:invertIfNegative val="0"/>
          <c:cat>
            <c:numRef>
              <c:f>'07_11'!$B$22:$O$22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'07_11'!$B$24:$O$24</c:f>
              <c:numCache>
                <c:formatCode>General</c:formatCode>
                <c:ptCount val="14"/>
                <c:pt idx="0">
                  <c:v>15.5</c:v>
                </c:pt>
                <c:pt idx="1">
                  <c:v>14.8</c:v>
                </c:pt>
                <c:pt idx="2">
                  <c:v>14.3</c:v>
                </c:pt>
                <c:pt idx="3">
                  <c:v>14.1</c:v>
                </c:pt>
                <c:pt idx="4">
                  <c:v>13.7</c:v>
                </c:pt>
                <c:pt idx="5">
                  <c:v>14.2</c:v>
                </c:pt>
                <c:pt idx="6">
                  <c:v>14.5</c:v>
                </c:pt>
                <c:pt idx="7">
                  <c:v>14.6</c:v>
                </c:pt>
                <c:pt idx="8">
                  <c:v>14.6</c:v>
                </c:pt>
                <c:pt idx="9">
                  <c:v>14.3</c:v>
                </c:pt>
                <c:pt idx="10">
                  <c:v>13.1</c:v>
                </c:pt>
                <c:pt idx="11">
                  <c:v>13.8</c:v>
                </c:pt>
                <c:pt idx="12">
                  <c:v>13.3</c:v>
                </c:pt>
                <c:pt idx="13">
                  <c:v>13.4</c:v>
                </c:pt>
              </c:numCache>
            </c:numRef>
          </c:val>
        </c:ser>
        <c:ser>
          <c:idx val="2"/>
          <c:order val="2"/>
          <c:tx>
            <c:strRef>
              <c:f>'07_11'!$A$25</c:f>
              <c:strCache>
                <c:ptCount val="1"/>
                <c:pt idx="0">
                  <c:v>Croatia</c:v>
                </c:pt>
              </c:strCache>
            </c:strRef>
          </c:tx>
          <c:spPr>
            <a:solidFill>
              <a:srgbClr val="C0921E"/>
            </a:solidFill>
          </c:spPr>
          <c:invertIfNegative val="0"/>
          <c:cat>
            <c:numRef>
              <c:f>'07_11'!$B$22:$O$22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'07_11'!$B$25:$O$25</c:f>
              <c:numCache>
                <c:formatCode>General</c:formatCode>
                <c:ptCount val="14"/>
                <c:pt idx="0">
                  <c:v>7.2</c:v>
                </c:pt>
                <c:pt idx="1">
                  <c:v>7</c:v>
                </c:pt>
                <c:pt idx="2">
                  <c:v>6.7</c:v>
                </c:pt>
                <c:pt idx="3">
                  <c:v>6.6</c:v>
                </c:pt>
                <c:pt idx="4">
                  <c:v>6.2</c:v>
                </c:pt>
                <c:pt idx="5">
                  <c:v>6.6</c:v>
                </c:pt>
                <c:pt idx="6">
                  <c:v>6.6</c:v>
                </c:pt>
                <c:pt idx="7">
                  <c:v>6.9</c:v>
                </c:pt>
                <c:pt idx="8">
                  <c:v>6.9</c:v>
                </c:pt>
                <c:pt idx="9">
                  <c:v>6.9</c:v>
                </c:pt>
                <c:pt idx="10">
                  <c:v>6.5</c:v>
                </c:pt>
                <c:pt idx="11">
                  <c:v>7</c:v>
                </c:pt>
                <c:pt idx="12">
                  <c:v>6.9</c:v>
                </c:pt>
                <c:pt idx="13">
                  <c:v>7.1</c:v>
                </c:pt>
              </c:numCache>
            </c:numRef>
          </c:val>
        </c:ser>
        <c:dLbls>
          <c:showLegendKey val="0"/>
          <c:showVal val="0"/>
          <c:showCatName val="0"/>
          <c:showSerName val="0"/>
          <c:showPercent val="0"/>
          <c:showBubbleSize val="0"/>
        </c:dLbls>
        <c:gapWidth val="150"/>
        <c:axId val="166578432"/>
        <c:axId val="166580224"/>
      </c:barChart>
      <c:catAx>
        <c:axId val="166578432"/>
        <c:scaling>
          <c:orientation val="minMax"/>
        </c:scaling>
        <c:delete val="0"/>
        <c:axPos val="b"/>
        <c:numFmt formatCode="General" sourceLinked="1"/>
        <c:majorTickMark val="out"/>
        <c:minorTickMark val="none"/>
        <c:tickLblPos val="nextTo"/>
        <c:crossAx val="166580224"/>
        <c:crosses val="autoZero"/>
        <c:auto val="1"/>
        <c:lblAlgn val="ctr"/>
        <c:lblOffset val="100"/>
        <c:noMultiLvlLbl val="0"/>
      </c:catAx>
      <c:valAx>
        <c:axId val="16658022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66578432"/>
        <c:crosses val="autoZero"/>
        <c:crossBetween val="between"/>
      </c:valAx>
    </c:plotArea>
    <c:legend>
      <c:legendPos val="b"/>
      <c:layout/>
      <c:overlay val="0"/>
    </c:legend>
    <c:plotVisOnly val="1"/>
    <c:dispBlanksAs val="gap"/>
    <c:showDLblsOverMax val="0"/>
  </c:chart>
  <c:spPr>
    <a:ln>
      <a:solidFill>
        <a:srgbClr val="FCC30B"/>
      </a:solidFill>
      <a:prstDash val="solid"/>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Final energy consumption, 2010-2023 (Index, 2005=100)</a:t>
            </a:r>
            <a:endParaRPr lang="en-US" sz="1200" b="0"/>
          </a:p>
          <a:p>
            <a:pPr>
              <a:defRPr sz="1400">
                <a:latin typeface="Calibri"/>
                <a:ea typeface="Calibri"/>
                <a:cs typeface="Calibri"/>
              </a:defRPr>
            </a:pPr>
            <a:r>
              <a:rPr lang="en-US" sz="1200" b="0"/>
              <a:t>SDG ind 07_11: freq=Annual</a:t>
            </a:r>
          </a:p>
        </c:rich>
      </c:tx>
      <c:layout/>
      <c:overlay val="0"/>
    </c:title>
    <c:autoTitleDeleted val="0"/>
    <c:plotArea>
      <c:layout/>
      <c:barChart>
        <c:barDir val="col"/>
        <c:grouping val="clustered"/>
        <c:varyColors val="0"/>
        <c:ser>
          <c:idx val="0"/>
          <c:order val="0"/>
          <c:tx>
            <c:strRef>
              <c:f>'07_11'!$A$33</c:f>
              <c:strCache>
                <c:ptCount val="1"/>
                <c:pt idx="0">
                  <c:v>European Union - 27 countries (from 2020)</c:v>
                </c:pt>
              </c:strCache>
            </c:strRef>
          </c:tx>
          <c:spPr>
            <a:solidFill>
              <a:srgbClr val="FCC30B"/>
            </a:solidFill>
          </c:spPr>
          <c:invertIfNegative val="0"/>
          <c:cat>
            <c:numRef>
              <c:f>'07_11'!$B$32:$O$32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'07_11'!$B$33:$O$33</c:f>
              <c:numCache>
                <c:formatCode>General</c:formatCode>
                <c:ptCount val="14"/>
                <c:pt idx="0">
                  <c:v>98.7</c:v>
                </c:pt>
                <c:pt idx="1">
                  <c:v>94.9</c:v>
                </c:pt>
                <c:pt idx="2">
                  <c:v>94.7</c:v>
                </c:pt>
                <c:pt idx="3">
                  <c:v>94.5</c:v>
                </c:pt>
                <c:pt idx="4">
                  <c:v>90.4</c:v>
                </c:pt>
                <c:pt idx="5">
                  <c:v>92.4</c:v>
                </c:pt>
                <c:pt idx="6">
                  <c:v>94.3</c:v>
                </c:pt>
                <c:pt idx="7">
                  <c:v>95.5</c:v>
                </c:pt>
                <c:pt idx="8">
                  <c:v>95.8</c:v>
                </c:pt>
                <c:pt idx="9">
                  <c:v>95.2</c:v>
                </c:pt>
                <c:pt idx="10">
                  <c:v>87.6</c:v>
                </c:pt>
                <c:pt idx="11">
                  <c:v>93.2</c:v>
                </c:pt>
                <c:pt idx="12">
                  <c:v>90.6</c:v>
                </c:pt>
                <c:pt idx="13">
                  <c:v>87.9</c:v>
                </c:pt>
              </c:numCache>
            </c:numRef>
          </c:val>
        </c:ser>
        <c:ser>
          <c:idx val="1"/>
          <c:order val="1"/>
          <c:tx>
            <c:strRef>
              <c:f>'07_11'!$A$34</c:f>
              <c:strCache>
                <c:ptCount val="1"/>
                <c:pt idx="0">
                  <c:v>Denmark</c:v>
                </c:pt>
              </c:strCache>
            </c:strRef>
          </c:tx>
          <c:spPr>
            <a:solidFill>
              <a:srgbClr val="D7A521"/>
            </a:solidFill>
          </c:spPr>
          <c:invertIfNegative val="0"/>
          <c:cat>
            <c:numRef>
              <c:f>'07_11'!$B$32:$O$32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'07_11'!$B$34:$O$34</c:f>
              <c:numCache>
                <c:formatCode>General</c:formatCode>
                <c:ptCount val="14"/>
                <c:pt idx="0">
                  <c:v>100.1</c:v>
                </c:pt>
                <c:pt idx="1">
                  <c:v>95.5</c:v>
                </c:pt>
                <c:pt idx="2">
                  <c:v>92.2</c:v>
                </c:pt>
                <c:pt idx="3">
                  <c:v>91.1</c:v>
                </c:pt>
                <c:pt idx="4">
                  <c:v>88.1</c:v>
                </c:pt>
                <c:pt idx="5">
                  <c:v>91.3</c:v>
                </c:pt>
                <c:pt idx="6">
                  <c:v>93.5</c:v>
                </c:pt>
                <c:pt idx="7">
                  <c:v>94</c:v>
                </c:pt>
                <c:pt idx="8">
                  <c:v>94</c:v>
                </c:pt>
                <c:pt idx="9">
                  <c:v>92.3</c:v>
                </c:pt>
                <c:pt idx="10">
                  <c:v>84.4</c:v>
                </c:pt>
                <c:pt idx="11">
                  <c:v>89.3</c:v>
                </c:pt>
                <c:pt idx="12">
                  <c:v>86</c:v>
                </c:pt>
                <c:pt idx="13">
                  <c:v>86.3</c:v>
                </c:pt>
              </c:numCache>
            </c:numRef>
          </c:val>
        </c:ser>
        <c:ser>
          <c:idx val="2"/>
          <c:order val="2"/>
          <c:tx>
            <c:strRef>
              <c:f>'07_11'!$A$35</c:f>
              <c:strCache>
                <c:ptCount val="1"/>
                <c:pt idx="0">
                  <c:v>Croatia</c:v>
                </c:pt>
              </c:strCache>
            </c:strRef>
          </c:tx>
          <c:spPr>
            <a:solidFill>
              <a:srgbClr val="C0921E"/>
            </a:solidFill>
          </c:spPr>
          <c:invertIfNegative val="0"/>
          <c:cat>
            <c:numRef>
              <c:f>'07_11'!$B$32:$O$32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'07_11'!$B$35:$O$35</c:f>
              <c:numCache>
                <c:formatCode>General</c:formatCode>
                <c:ptCount val="14"/>
                <c:pt idx="0">
                  <c:v>99.6</c:v>
                </c:pt>
                <c:pt idx="1">
                  <c:v>96.1</c:v>
                </c:pt>
                <c:pt idx="2">
                  <c:v>91.8</c:v>
                </c:pt>
                <c:pt idx="3">
                  <c:v>90.7</c:v>
                </c:pt>
                <c:pt idx="4">
                  <c:v>86.1</c:v>
                </c:pt>
                <c:pt idx="5">
                  <c:v>90.9</c:v>
                </c:pt>
                <c:pt idx="6">
                  <c:v>91.7</c:v>
                </c:pt>
                <c:pt idx="7">
                  <c:v>95.6</c:v>
                </c:pt>
                <c:pt idx="8">
                  <c:v>94.6</c:v>
                </c:pt>
                <c:pt idx="9">
                  <c:v>95.4</c:v>
                </c:pt>
                <c:pt idx="10">
                  <c:v>89.3</c:v>
                </c:pt>
                <c:pt idx="11">
                  <c:v>96.2</c:v>
                </c:pt>
                <c:pt idx="12">
                  <c:v>95.1</c:v>
                </c:pt>
                <c:pt idx="13">
                  <c:v>98.1</c:v>
                </c:pt>
              </c:numCache>
            </c:numRef>
          </c:val>
        </c:ser>
        <c:dLbls>
          <c:showLegendKey val="0"/>
          <c:showVal val="0"/>
          <c:showCatName val="0"/>
          <c:showSerName val="0"/>
          <c:showPercent val="0"/>
          <c:showBubbleSize val="0"/>
        </c:dLbls>
        <c:gapWidth val="150"/>
        <c:axId val="167153664"/>
        <c:axId val="167155200"/>
      </c:barChart>
      <c:catAx>
        <c:axId val="167153664"/>
        <c:scaling>
          <c:orientation val="minMax"/>
        </c:scaling>
        <c:delete val="0"/>
        <c:axPos val="b"/>
        <c:numFmt formatCode="General" sourceLinked="1"/>
        <c:majorTickMark val="out"/>
        <c:minorTickMark val="none"/>
        <c:tickLblPos val="nextTo"/>
        <c:crossAx val="167155200"/>
        <c:crosses val="autoZero"/>
        <c:auto val="1"/>
        <c:lblAlgn val="ctr"/>
        <c:lblOffset val="100"/>
        <c:noMultiLvlLbl val="0"/>
      </c:catAx>
      <c:valAx>
        <c:axId val="16715520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67153664"/>
        <c:crosses val="autoZero"/>
        <c:crossBetween val="between"/>
      </c:valAx>
    </c:plotArea>
    <c:legend>
      <c:legendPos val="b"/>
      <c:layout/>
      <c:overlay val="0"/>
    </c:legend>
    <c:plotVisOnly val="1"/>
    <c:dispBlanksAs val="gap"/>
    <c:showDLblsOverMax val="0"/>
  </c:chart>
  <c:spPr>
    <a:ln>
      <a:solidFill>
        <a:srgbClr val="FCC30B"/>
      </a:solidFill>
      <a:prstDash val="soli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Severe material and social deprivation rate by age group and sex, 2015-2023 (Percentage)</a:t>
            </a:r>
            <a:endParaRPr sz="1200" b="0"/>
          </a:p>
          <a:p>
            <a:pPr>
              <a:defRPr sz="1400">
                <a:latin typeface="Calibri"/>
                <a:ea typeface="Calibri"/>
                <a:cs typeface="Calibri"/>
              </a:defRPr>
            </a:pPr>
            <a:r>
              <a:rPr sz="1200" b="0"/>
              <a:t>SDG ind 01_31: freq=Annual, age=Less than 18 years, sex=Total</a:t>
            </a:r>
          </a:p>
        </c:rich>
      </c:tx>
      <c:overlay val="0"/>
    </c:title>
    <c:autoTitleDeleted val="0"/>
    <c:plotArea>
      <c:layout/>
      <c:barChart>
        <c:barDir val="col"/>
        <c:grouping val="clustered"/>
        <c:varyColors val="0"/>
        <c:ser>
          <c:idx val="0"/>
          <c:order val="0"/>
          <c:tx>
            <c:strRef>
              <c:f>'01_31'!$A$45</c:f>
              <c:strCache>
                <c:ptCount val="1"/>
                <c:pt idx="0">
                  <c:v>European Union - 27 countries (from 2020)</c:v>
                </c:pt>
              </c:strCache>
            </c:strRef>
          </c:tx>
          <c:spPr>
            <a:solidFill>
              <a:srgbClr val="E5243B"/>
            </a:solidFill>
          </c:spPr>
          <c:invertIfNegative val="0"/>
          <c:cat>
            <c:numRef>
              <c:f>'01_31'!$B$44:$J$44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'01_31'!$B$45:$J$45</c:f>
              <c:numCache>
                <c:formatCode>General</c:formatCode>
                <c:ptCount val="9"/>
                <c:pt idx="0">
                  <c:v>11.8</c:v>
                </c:pt>
                <c:pt idx="1">
                  <c:v>11.1</c:v>
                </c:pt>
                <c:pt idx="2">
                  <c:v>9.3000000000000007</c:v>
                </c:pt>
                <c:pt idx="3">
                  <c:v>8.1999999999999993</c:v>
                </c:pt>
                <c:pt idx="4">
                  <c:v>7.5</c:v>
                </c:pt>
                <c:pt idx="5">
                  <c:v>8.1999999999999993</c:v>
                </c:pt>
                <c:pt idx="6">
                  <c:v>7.4</c:v>
                </c:pt>
                <c:pt idx="7">
                  <c:v>8.3000000000000007</c:v>
                </c:pt>
                <c:pt idx="8">
                  <c:v>8.4</c:v>
                </c:pt>
              </c:numCache>
            </c:numRef>
          </c:val>
        </c:ser>
        <c:ser>
          <c:idx val="1"/>
          <c:order val="1"/>
          <c:tx>
            <c:strRef>
              <c:f>'01_31'!$A$46</c:f>
              <c:strCache>
                <c:ptCount val="1"/>
                <c:pt idx="0">
                  <c:v>Denmark</c:v>
                </c:pt>
              </c:strCache>
            </c:strRef>
          </c:tx>
          <c:spPr>
            <a:solidFill>
              <a:srgbClr val="E94357"/>
            </a:solidFill>
          </c:spPr>
          <c:invertIfNegative val="0"/>
          <c:cat>
            <c:numRef>
              <c:f>'01_31'!$B$44:$J$44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'01_31'!$B$46:$J$46</c:f>
              <c:numCache>
                <c:formatCode>General</c:formatCode>
                <c:ptCount val="9"/>
                <c:pt idx="0">
                  <c:v>3.4</c:v>
                </c:pt>
                <c:pt idx="1">
                  <c:v>2.4</c:v>
                </c:pt>
                <c:pt idx="2">
                  <c:v>5.2</c:v>
                </c:pt>
                <c:pt idx="3">
                  <c:v>4.9000000000000004</c:v>
                </c:pt>
                <c:pt idx="4">
                  <c:v>5.0999999999999996</c:v>
                </c:pt>
                <c:pt idx="5">
                  <c:v>4.7</c:v>
                </c:pt>
                <c:pt idx="6">
                  <c:v>3.3</c:v>
                </c:pt>
                <c:pt idx="7">
                  <c:v>2.8</c:v>
                </c:pt>
                <c:pt idx="8">
                  <c:v>5.0999999999999996</c:v>
                </c:pt>
              </c:numCache>
            </c:numRef>
          </c:val>
        </c:ser>
        <c:ser>
          <c:idx val="2"/>
          <c:order val="2"/>
          <c:tx>
            <c:strRef>
              <c:f>'01_31'!$A$47</c:f>
              <c:strCache>
                <c:ptCount val="1"/>
                <c:pt idx="0">
                  <c:v>Croatia</c:v>
                </c:pt>
              </c:strCache>
            </c:strRef>
          </c:tx>
          <c:spPr>
            <a:solidFill>
              <a:srgbClr val="EC5E6F"/>
            </a:solidFill>
          </c:spPr>
          <c:invertIfNegative val="0"/>
          <c:cat>
            <c:numRef>
              <c:f>'01_31'!$B$44:$J$44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'01_31'!$B$47:$J$47</c:f>
              <c:numCache>
                <c:formatCode>General</c:formatCode>
                <c:ptCount val="9"/>
                <c:pt idx="0">
                  <c:v>8.1</c:v>
                </c:pt>
                <c:pt idx="1">
                  <c:v>6.5</c:v>
                </c:pt>
                <c:pt idx="2">
                  <c:v>6.2</c:v>
                </c:pt>
                <c:pt idx="3">
                  <c:v>5.6</c:v>
                </c:pt>
                <c:pt idx="4">
                  <c:v>3.2</c:v>
                </c:pt>
                <c:pt idx="5">
                  <c:v>2.7</c:v>
                </c:pt>
                <c:pt idx="6">
                  <c:v>2.6</c:v>
                </c:pt>
                <c:pt idx="7">
                  <c:v>3.5</c:v>
                </c:pt>
                <c:pt idx="8">
                  <c:v>1.8</c:v>
                </c:pt>
              </c:numCache>
            </c:numRef>
          </c:val>
        </c:ser>
        <c:ser>
          <c:idx val="3"/>
          <c:order val="3"/>
          <c:tx>
            <c:strRef>
              <c:f>'01_31'!$A$48</c:f>
              <c:strCache>
                <c:ptCount val="1"/>
                <c:pt idx="0">
                  <c:v>Serbia</c:v>
                </c:pt>
              </c:strCache>
            </c:strRef>
          </c:tx>
          <c:spPr>
            <a:solidFill>
              <a:srgbClr val="EF7987"/>
            </a:solidFill>
          </c:spPr>
          <c:invertIfNegative val="0"/>
          <c:cat>
            <c:numRef>
              <c:f>'01_31'!$B$44:$J$44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'01_31'!$B$48:$J$48</c:f>
              <c:numCache>
                <c:formatCode>General</c:formatCode>
                <c:ptCount val="9"/>
                <c:pt idx="0">
                  <c:v>24.3</c:v>
                </c:pt>
                <c:pt idx="1">
                  <c:v>0</c:v>
                </c:pt>
                <c:pt idx="2">
                  <c:v>20.7</c:v>
                </c:pt>
                <c:pt idx="3">
                  <c:v>17.399999999999999</c:v>
                </c:pt>
                <c:pt idx="4">
                  <c:v>15.4</c:v>
                </c:pt>
                <c:pt idx="5">
                  <c:v>13.5</c:v>
                </c:pt>
                <c:pt idx="6">
                  <c:v>12.3</c:v>
                </c:pt>
                <c:pt idx="7">
                  <c:v>13.3</c:v>
                </c:pt>
                <c:pt idx="8">
                  <c:v>12.5</c:v>
                </c:pt>
              </c:numCache>
            </c:numRef>
          </c:val>
        </c:ser>
        <c:dLbls>
          <c:showLegendKey val="0"/>
          <c:showVal val="0"/>
          <c:showCatName val="0"/>
          <c:showSerName val="0"/>
          <c:showPercent val="0"/>
          <c:showBubbleSize val="0"/>
        </c:dLbls>
        <c:gapWidth val="150"/>
        <c:axId val="126327424"/>
        <c:axId val="126329216"/>
      </c:barChart>
      <c:catAx>
        <c:axId val="126327424"/>
        <c:scaling>
          <c:orientation val="minMax"/>
        </c:scaling>
        <c:delete val="0"/>
        <c:axPos val="b"/>
        <c:numFmt formatCode="General" sourceLinked="1"/>
        <c:majorTickMark val="out"/>
        <c:minorTickMark val="none"/>
        <c:tickLblPos val="nextTo"/>
        <c:crossAx val="126329216"/>
        <c:crosses val="autoZero"/>
        <c:auto val="1"/>
        <c:lblAlgn val="ctr"/>
        <c:lblOffset val="100"/>
        <c:noMultiLvlLbl val="0"/>
      </c:catAx>
      <c:valAx>
        <c:axId val="12632921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26327424"/>
        <c:crosses val="autoZero"/>
        <c:crossBetween val="between"/>
      </c:valAx>
    </c:plotArea>
    <c:legend>
      <c:legendPos val="b"/>
      <c:overlay val="0"/>
    </c:legend>
    <c:plotVisOnly val="1"/>
    <c:dispBlanksAs val="gap"/>
    <c:showDLblsOverMax val="0"/>
  </c:chart>
  <c:spPr>
    <a:ln>
      <a:solidFill>
        <a:srgbClr val="E5243B"/>
      </a:solidFill>
      <a:prstDash val="solid"/>
    </a:ln>
  </c:sp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Final energy consumption, 2010-2023 (Tonnes of oil equivalent (TOE) per capita)</a:t>
            </a:r>
            <a:endParaRPr sz="1200" b="0"/>
          </a:p>
          <a:p>
            <a:pPr>
              <a:defRPr sz="1400">
                <a:latin typeface="Calibri"/>
                <a:ea typeface="Calibri"/>
                <a:cs typeface="Calibri"/>
              </a:defRPr>
            </a:pPr>
            <a:r>
              <a:rPr sz="1200" b="0"/>
              <a:t>SDG ind 07_11: freq=Annual</a:t>
            </a:r>
          </a:p>
        </c:rich>
      </c:tx>
      <c:overlay val="0"/>
    </c:title>
    <c:autoTitleDeleted val="0"/>
    <c:plotArea>
      <c:layout/>
      <c:barChart>
        <c:barDir val="col"/>
        <c:grouping val="clustered"/>
        <c:varyColors val="0"/>
        <c:ser>
          <c:idx val="0"/>
          <c:order val="0"/>
          <c:tx>
            <c:strRef>
              <c:f>'07_11'!$A$43</c:f>
              <c:strCache>
                <c:ptCount val="1"/>
                <c:pt idx="0">
                  <c:v>European Union - 27 countries (from 2020)</c:v>
                </c:pt>
              </c:strCache>
            </c:strRef>
          </c:tx>
          <c:spPr>
            <a:solidFill>
              <a:srgbClr val="FCC30B"/>
            </a:solidFill>
          </c:spPr>
          <c:invertIfNegative val="0"/>
          <c:cat>
            <c:numRef>
              <c:f>'07_11'!$B$42:$O$42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'07_11'!$B$43:$O$43</c:f>
              <c:numCache>
                <c:formatCode>General</c:formatCode>
                <c:ptCount val="14"/>
                <c:pt idx="0">
                  <c:v>2.27</c:v>
                </c:pt>
                <c:pt idx="1">
                  <c:v>2.19</c:v>
                </c:pt>
                <c:pt idx="2">
                  <c:v>2.1800000000000002</c:v>
                </c:pt>
                <c:pt idx="3">
                  <c:v>2.1800000000000002</c:v>
                </c:pt>
                <c:pt idx="4">
                  <c:v>2.08</c:v>
                </c:pt>
                <c:pt idx="5">
                  <c:v>2.12</c:v>
                </c:pt>
                <c:pt idx="6">
                  <c:v>2.16</c:v>
                </c:pt>
                <c:pt idx="7">
                  <c:v>2.1800000000000002</c:v>
                </c:pt>
                <c:pt idx="8">
                  <c:v>2.1800000000000002</c:v>
                </c:pt>
                <c:pt idx="9">
                  <c:v>2.17</c:v>
                </c:pt>
                <c:pt idx="10">
                  <c:v>2</c:v>
                </c:pt>
                <c:pt idx="11">
                  <c:v>2.13</c:v>
                </c:pt>
                <c:pt idx="12">
                  <c:v>2.06</c:v>
                </c:pt>
                <c:pt idx="13">
                  <c:v>1.99</c:v>
                </c:pt>
              </c:numCache>
            </c:numRef>
          </c:val>
        </c:ser>
        <c:ser>
          <c:idx val="1"/>
          <c:order val="1"/>
          <c:tx>
            <c:strRef>
              <c:f>'07_11'!$A$44</c:f>
              <c:strCache>
                <c:ptCount val="1"/>
                <c:pt idx="0">
                  <c:v>Denmark</c:v>
                </c:pt>
              </c:strCache>
            </c:strRef>
          </c:tx>
          <c:spPr>
            <a:solidFill>
              <a:srgbClr val="D7A521"/>
            </a:solidFill>
          </c:spPr>
          <c:invertIfNegative val="0"/>
          <c:cat>
            <c:numRef>
              <c:f>'07_11'!$B$42:$O$42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'07_11'!$B$44:$O$44</c:f>
              <c:numCache>
                <c:formatCode>General</c:formatCode>
                <c:ptCount val="14"/>
                <c:pt idx="0">
                  <c:v>2.8</c:v>
                </c:pt>
                <c:pt idx="1">
                  <c:v>2.66</c:v>
                </c:pt>
                <c:pt idx="2">
                  <c:v>2.56</c:v>
                </c:pt>
                <c:pt idx="3">
                  <c:v>2.5099999999999998</c:v>
                </c:pt>
                <c:pt idx="4">
                  <c:v>2.42</c:v>
                </c:pt>
                <c:pt idx="5">
                  <c:v>2.4900000000000002</c:v>
                </c:pt>
                <c:pt idx="6">
                  <c:v>2.5299999999999998</c:v>
                </c:pt>
                <c:pt idx="7">
                  <c:v>2.5299999999999998</c:v>
                </c:pt>
                <c:pt idx="8">
                  <c:v>2.5099999999999998</c:v>
                </c:pt>
                <c:pt idx="9">
                  <c:v>2.46</c:v>
                </c:pt>
                <c:pt idx="10">
                  <c:v>2.2400000000000002</c:v>
                </c:pt>
                <c:pt idx="11">
                  <c:v>2.36</c:v>
                </c:pt>
                <c:pt idx="12">
                  <c:v>2.2599999999999998</c:v>
                </c:pt>
                <c:pt idx="13">
                  <c:v>2.25</c:v>
                </c:pt>
              </c:numCache>
            </c:numRef>
          </c:val>
        </c:ser>
        <c:ser>
          <c:idx val="2"/>
          <c:order val="2"/>
          <c:tx>
            <c:strRef>
              <c:f>'07_11'!$A$45</c:f>
              <c:strCache>
                <c:ptCount val="1"/>
                <c:pt idx="0">
                  <c:v>Croatia</c:v>
                </c:pt>
              </c:strCache>
            </c:strRef>
          </c:tx>
          <c:spPr>
            <a:solidFill>
              <a:srgbClr val="C0921E"/>
            </a:solidFill>
          </c:spPr>
          <c:invertIfNegative val="0"/>
          <c:cat>
            <c:numRef>
              <c:f>'07_11'!$B$42:$O$42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'07_11'!$B$45:$O$45</c:f>
              <c:numCache>
                <c:formatCode>General</c:formatCode>
                <c:ptCount val="14"/>
                <c:pt idx="0">
                  <c:v>1.68</c:v>
                </c:pt>
                <c:pt idx="1">
                  <c:v>1.63</c:v>
                </c:pt>
                <c:pt idx="2">
                  <c:v>1.56</c:v>
                </c:pt>
                <c:pt idx="3">
                  <c:v>1.55</c:v>
                </c:pt>
                <c:pt idx="4">
                  <c:v>1.49</c:v>
                </c:pt>
                <c:pt idx="5">
                  <c:v>1.59</c:v>
                </c:pt>
                <c:pt idx="6">
                  <c:v>1.62</c:v>
                </c:pt>
                <c:pt idx="7">
                  <c:v>1.71</c:v>
                </c:pt>
                <c:pt idx="8">
                  <c:v>1.72</c:v>
                </c:pt>
                <c:pt idx="9">
                  <c:v>1.75</c:v>
                </c:pt>
                <c:pt idx="10">
                  <c:v>1.65</c:v>
                </c:pt>
                <c:pt idx="11">
                  <c:v>1.8</c:v>
                </c:pt>
                <c:pt idx="12">
                  <c:v>1.79</c:v>
                </c:pt>
                <c:pt idx="13">
                  <c:v>1.84</c:v>
                </c:pt>
              </c:numCache>
            </c:numRef>
          </c:val>
        </c:ser>
        <c:dLbls>
          <c:showLegendKey val="0"/>
          <c:showVal val="0"/>
          <c:showCatName val="0"/>
          <c:showSerName val="0"/>
          <c:showPercent val="0"/>
          <c:showBubbleSize val="0"/>
        </c:dLbls>
        <c:gapWidth val="150"/>
        <c:axId val="24647168"/>
        <c:axId val="24711168"/>
      </c:barChart>
      <c:catAx>
        <c:axId val="24647168"/>
        <c:scaling>
          <c:orientation val="minMax"/>
        </c:scaling>
        <c:delete val="0"/>
        <c:axPos val="b"/>
        <c:numFmt formatCode="General" sourceLinked="1"/>
        <c:majorTickMark val="out"/>
        <c:minorTickMark val="none"/>
        <c:tickLblPos val="nextTo"/>
        <c:crossAx val="24711168"/>
        <c:crosses val="autoZero"/>
        <c:auto val="1"/>
        <c:lblAlgn val="ctr"/>
        <c:lblOffset val="100"/>
        <c:noMultiLvlLbl val="0"/>
      </c:catAx>
      <c:valAx>
        <c:axId val="2471116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24647168"/>
        <c:crosses val="autoZero"/>
        <c:crossBetween val="between"/>
      </c:valAx>
    </c:plotArea>
    <c:legend>
      <c:legendPos val="b"/>
      <c:overlay val="0"/>
    </c:legend>
    <c:plotVisOnly val="1"/>
    <c:dispBlanksAs val="gap"/>
    <c:showDLblsOverMax val="0"/>
  </c:chart>
  <c:spPr>
    <a:ln>
      <a:solidFill>
        <a:srgbClr val="FCC30B"/>
      </a:solidFill>
      <a:prstDash val="solid"/>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Final energy consumption in households per capita, 2010-2023 (Kilogram of oil equivalent (KGOE))</a:t>
            </a:r>
            <a:endParaRPr lang="en-US" sz="1200" b="0"/>
          </a:p>
          <a:p>
            <a:pPr>
              <a:defRPr sz="1400">
                <a:latin typeface="Calibri"/>
                <a:ea typeface="Calibri"/>
                <a:cs typeface="Calibri"/>
              </a:defRPr>
            </a:pPr>
            <a:r>
              <a:rPr lang="en-US" sz="1200" b="0"/>
              <a:t>SDG ind 07_20: freq=Annual</a:t>
            </a:r>
          </a:p>
        </c:rich>
      </c:tx>
      <c:layout/>
      <c:overlay val="0"/>
    </c:title>
    <c:autoTitleDeleted val="0"/>
    <c:plotArea>
      <c:layout/>
      <c:barChart>
        <c:barDir val="col"/>
        <c:grouping val="clustered"/>
        <c:varyColors val="0"/>
        <c:ser>
          <c:idx val="0"/>
          <c:order val="0"/>
          <c:tx>
            <c:strRef>
              <c:f>'07_20'!$A$23</c:f>
              <c:strCache>
                <c:ptCount val="1"/>
                <c:pt idx="0">
                  <c:v>European Union - 27 countries (from 2020)</c:v>
                </c:pt>
              </c:strCache>
            </c:strRef>
          </c:tx>
          <c:spPr>
            <a:solidFill>
              <a:srgbClr val="FCC30B"/>
            </a:solidFill>
          </c:spPr>
          <c:invertIfNegative val="0"/>
          <c:cat>
            <c:numRef>
              <c:f>'07_20'!$B$22:$O$22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'07_20'!$B$23:$O$23</c:f>
              <c:numCache>
                <c:formatCode>General</c:formatCode>
                <c:ptCount val="14"/>
                <c:pt idx="0">
                  <c:v>633</c:v>
                </c:pt>
                <c:pt idx="1">
                  <c:v>573</c:v>
                </c:pt>
                <c:pt idx="2">
                  <c:v>598</c:v>
                </c:pt>
                <c:pt idx="3">
                  <c:v>605</c:v>
                </c:pt>
                <c:pt idx="4">
                  <c:v>531</c:v>
                </c:pt>
                <c:pt idx="5">
                  <c:v>554</c:v>
                </c:pt>
                <c:pt idx="6">
                  <c:v>568</c:v>
                </c:pt>
                <c:pt idx="7">
                  <c:v>568</c:v>
                </c:pt>
                <c:pt idx="8">
                  <c:v>562</c:v>
                </c:pt>
                <c:pt idx="9">
                  <c:v>556</c:v>
                </c:pt>
                <c:pt idx="10">
                  <c:v>556</c:v>
                </c:pt>
                <c:pt idx="11">
                  <c:v>588</c:v>
                </c:pt>
                <c:pt idx="12">
                  <c:v>542</c:v>
                </c:pt>
                <c:pt idx="13">
                  <c:v>511</c:v>
                </c:pt>
              </c:numCache>
            </c:numRef>
          </c:val>
        </c:ser>
        <c:ser>
          <c:idx val="1"/>
          <c:order val="1"/>
          <c:tx>
            <c:strRef>
              <c:f>'07_20'!$A$24</c:f>
              <c:strCache>
                <c:ptCount val="1"/>
                <c:pt idx="0">
                  <c:v>Denmark</c:v>
                </c:pt>
              </c:strCache>
            </c:strRef>
          </c:tx>
          <c:spPr>
            <a:solidFill>
              <a:srgbClr val="D7A521"/>
            </a:solidFill>
          </c:spPr>
          <c:invertIfNegative val="0"/>
          <c:cat>
            <c:numRef>
              <c:f>'07_20'!$B$22:$O$22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'07_20'!$B$24:$O$24</c:f>
              <c:numCache>
                <c:formatCode>General</c:formatCode>
                <c:ptCount val="14"/>
                <c:pt idx="0">
                  <c:v>902</c:v>
                </c:pt>
                <c:pt idx="1">
                  <c:v>807</c:v>
                </c:pt>
                <c:pt idx="2">
                  <c:v>795</c:v>
                </c:pt>
                <c:pt idx="3">
                  <c:v>799</c:v>
                </c:pt>
                <c:pt idx="4">
                  <c:v>735</c:v>
                </c:pt>
                <c:pt idx="5">
                  <c:v>782</c:v>
                </c:pt>
                <c:pt idx="6">
                  <c:v>801</c:v>
                </c:pt>
                <c:pt idx="7">
                  <c:v>781</c:v>
                </c:pt>
                <c:pt idx="8">
                  <c:v>769</c:v>
                </c:pt>
                <c:pt idx="9">
                  <c:v>755</c:v>
                </c:pt>
                <c:pt idx="10">
                  <c:v>733</c:v>
                </c:pt>
                <c:pt idx="11">
                  <c:v>772</c:v>
                </c:pt>
                <c:pt idx="12">
                  <c:v>685</c:v>
                </c:pt>
                <c:pt idx="13">
                  <c:v>698</c:v>
                </c:pt>
              </c:numCache>
            </c:numRef>
          </c:val>
        </c:ser>
        <c:ser>
          <c:idx val="2"/>
          <c:order val="2"/>
          <c:tx>
            <c:strRef>
              <c:f>'07_20'!$A$25</c:f>
              <c:strCache>
                <c:ptCount val="1"/>
                <c:pt idx="0">
                  <c:v>Croatia</c:v>
                </c:pt>
              </c:strCache>
            </c:strRef>
          </c:tx>
          <c:spPr>
            <a:solidFill>
              <a:srgbClr val="C0921E"/>
            </a:solidFill>
          </c:spPr>
          <c:invertIfNegative val="0"/>
          <c:cat>
            <c:numRef>
              <c:f>'07_20'!$B$22:$O$22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'07_20'!$B$25:$O$25</c:f>
              <c:numCache>
                <c:formatCode>General</c:formatCode>
                <c:ptCount val="14"/>
                <c:pt idx="0">
                  <c:v>645</c:v>
                </c:pt>
                <c:pt idx="1">
                  <c:v>617</c:v>
                </c:pt>
                <c:pt idx="2">
                  <c:v>600</c:v>
                </c:pt>
                <c:pt idx="3">
                  <c:v>589</c:v>
                </c:pt>
                <c:pt idx="4">
                  <c:v>531</c:v>
                </c:pt>
                <c:pt idx="5">
                  <c:v>585</c:v>
                </c:pt>
                <c:pt idx="6">
                  <c:v>587</c:v>
                </c:pt>
                <c:pt idx="7">
                  <c:v>591</c:v>
                </c:pt>
                <c:pt idx="8">
                  <c:v>576</c:v>
                </c:pt>
                <c:pt idx="9">
                  <c:v>567</c:v>
                </c:pt>
                <c:pt idx="10">
                  <c:v>582</c:v>
                </c:pt>
                <c:pt idx="11">
                  <c:v>630</c:v>
                </c:pt>
                <c:pt idx="12">
                  <c:v>593</c:v>
                </c:pt>
                <c:pt idx="13">
                  <c:v>577</c:v>
                </c:pt>
              </c:numCache>
            </c:numRef>
          </c:val>
        </c:ser>
        <c:ser>
          <c:idx val="3"/>
          <c:order val="3"/>
          <c:tx>
            <c:strRef>
              <c:f>'07_20'!$A$26</c:f>
              <c:strCache>
                <c:ptCount val="1"/>
                <c:pt idx="0">
                  <c:v>Serbia</c:v>
                </c:pt>
              </c:strCache>
            </c:strRef>
          </c:tx>
          <c:spPr>
            <a:solidFill>
              <a:srgbClr val="AD831B"/>
            </a:solidFill>
          </c:spPr>
          <c:invertIfNegative val="0"/>
          <c:cat>
            <c:numRef>
              <c:f>'07_20'!$B$22:$O$22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'07_20'!$B$26:$O$26</c:f>
              <c:numCache>
                <c:formatCode>General</c:formatCode>
                <c:ptCount val="14"/>
                <c:pt idx="0">
                  <c:v>422</c:v>
                </c:pt>
                <c:pt idx="1">
                  <c:v>433</c:v>
                </c:pt>
                <c:pt idx="2">
                  <c:v>434</c:v>
                </c:pt>
                <c:pt idx="3">
                  <c:v>397</c:v>
                </c:pt>
                <c:pt idx="4">
                  <c:v>386</c:v>
                </c:pt>
                <c:pt idx="5">
                  <c:v>398</c:v>
                </c:pt>
                <c:pt idx="6">
                  <c:v>414</c:v>
                </c:pt>
                <c:pt idx="7">
                  <c:v>406</c:v>
                </c:pt>
                <c:pt idx="8">
                  <c:v>406</c:v>
                </c:pt>
                <c:pt idx="9">
                  <c:v>411</c:v>
                </c:pt>
                <c:pt idx="10">
                  <c:v>506</c:v>
                </c:pt>
                <c:pt idx="11">
                  <c:v>520</c:v>
                </c:pt>
                <c:pt idx="12">
                  <c:v>510</c:v>
                </c:pt>
                <c:pt idx="13">
                  <c:v>512</c:v>
                </c:pt>
              </c:numCache>
            </c:numRef>
          </c:val>
        </c:ser>
        <c:dLbls>
          <c:showLegendKey val="0"/>
          <c:showVal val="0"/>
          <c:showCatName val="0"/>
          <c:showSerName val="0"/>
          <c:showPercent val="0"/>
          <c:showBubbleSize val="0"/>
        </c:dLbls>
        <c:gapWidth val="150"/>
        <c:axId val="167707776"/>
        <c:axId val="167712256"/>
      </c:barChart>
      <c:catAx>
        <c:axId val="167707776"/>
        <c:scaling>
          <c:orientation val="minMax"/>
        </c:scaling>
        <c:delete val="0"/>
        <c:axPos val="b"/>
        <c:numFmt formatCode="General" sourceLinked="1"/>
        <c:majorTickMark val="out"/>
        <c:minorTickMark val="none"/>
        <c:tickLblPos val="nextTo"/>
        <c:crossAx val="167712256"/>
        <c:crosses val="autoZero"/>
        <c:auto val="1"/>
        <c:lblAlgn val="ctr"/>
        <c:lblOffset val="100"/>
        <c:noMultiLvlLbl val="0"/>
      </c:catAx>
      <c:valAx>
        <c:axId val="167712256"/>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67707776"/>
        <c:crosses val="autoZero"/>
        <c:crossBetween val="between"/>
      </c:valAx>
    </c:plotArea>
    <c:legend>
      <c:legendPos val="b"/>
      <c:layout/>
      <c:overlay val="0"/>
    </c:legend>
    <c:plotVisOnly val="1"/>
    <c:dispBlanksAs val="gap"/>
    <c:showDLblsOverMax val="0"/>
  </c:chart>
  <c:spPr>
    <a:ln>
      <a:solidFill>
        <a:srgbClr val="FCC30B"/>
      </a:solidFill>
      <a:prstDash val="solid"/>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Energy productivity, 2010-2023 (Euro per kilogram of oil equivalent (KGOE))</a:t>
            </a:r>
            <a:endParaRPr lang="en-US" sz="1200" b="0"/>
          </a:p>
          <a:p>
            <a:pPr>
              <a:defRPr sz="1400">
                <a:latin typeface="Calibri"/>
                <a:ea typeface="Calibri"/>
                <a:cs typeface="Calibri"/>
              </a:defRPr>
            </a:pPr>
            <a:r>
              <a:rPr lang="en-US" sz="1200" b="0"/>
              <a:t>SDG ind 07_30: freq=Annual</a:t>
            </a:r>
          </a:p>
        </c:rich>
      </c:tx>
      <c:layout/>
      <c:overlay val="0"/>
    </c:title>
    <c:autoTitleDeleted val="0"/>
    <c:plotArea>
      <c:layout/>
      <c:barChart>
        <c:barDir val="col"/>
        <c:grouping val="clustered"/>
        <c:varyColors val="0"/>
        <c:ser>
          <c:idx val="0"/>
          <c:order val="0"/>
          <c:tx>
            <c:strRef>
              <c:f>'07_30'!$A$23</c:f>
              <c:strCache>
                <c:ptCount val="1"/>
                <c:pt idx="0">
                  <c:v>European Union - 27 countries (from 2020)</c:v>
                </c:pt>
              </c:strCache>
            </c:strRef>
          </c:tx>
          <c:spPr>
            <a:solidFill>
              <a:srgbClr val="FCC30B"/>
            </a:solidFill>
          </c:spPr>
          <c:invertIfNegative val="0"/>
          <c:cat>
            <c:numRef>
              <c:f>'07_30'!$B$22:$O$22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'07_30'!$B$23:$O$23</c:f>
              <c:numCache>
                <c:formatCode>General</c:formatCode>
                <c:ptCount val="14"/>
                <c:pt idx="0">
                  <c:v>6.88</c:v>
                </c:pt>
                <c:pt idx="1">
                  <c:v>7.22</c:v>
                </c:pt>
                <c:pt idx="2">
                  <c:v>7.26</c:v>
                </c:pt>
                <c:pt idx="3">
                  <c:v>7.34</c:v>
                </c:pt>
                <c:pt idx="4">
                  <c:v>7.73</c:v>
                </c:pt>
                <c:pt idx="5">
                  <c:v>7.8</c:v>
                </c:pt>
                <c:pt idx="6">
                  <c:v>7.88</c:v>
                </c:pt>
                <c:pt idx="7">
                  <c:v>7.93</c:v>
                </c:pt>
                <c:pt idx="8">
                  <c:v>8.14</c:v>
                </c:pt>
                <c:pt idx="9">
                  <c:v>8.43</c:v>
                </c:pt>
                <c:pt idx="10">
                  <c:v>8.66</c:v>
                </c:pt>
                <c:pt idx="11">
                  <c:v>8.69</c:v>
                </c:pt>
                <c:pt idx="12">
                  <c:v>9.41</c:v>
                </c:pt>
                <c:pt idx="13">
                  <c:v>9.84</c:v>
                </c:pt>
              </c:numCache>
            </c:numRef>
          </c:val>
        </c:ser>
        <c:ser>
          <c:idx val="1"/>
          <c:order val="1"/>
          <c:tx>
            <c:strRef>
              <c:f>'07_30'!$A$24</c:f>
              <c:strCache>
                <c:ptCount val="1"/>
                <c:pt idx="0">
                  <c:v>Denmark</c:v>
                </c:pt>
              </c:strCache>
            </c:strRef>
          </c:tx>
          <c:spPr>
            <a:solidFill>
              <a:srgbClr val="D7A521"/>
            </a:solidFill>
          </c:spPr>
          <c:invertIfNegative val="0"/>
          <c:cat>
            <c:numRef>
              <c:f>'07_30'!$B$22:$O$22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'07_30'!$B$24:$O$24</c:f>
              <c:numCache>
                <c:formatCode>General</c:formatCode>
                <c:ptCount val="14"/>
                <c:pt idx="0">
                  <c:v>11.58</c:v>
                </c:pt>
                <c:pt idx="1">
                  <c:v>12.56</c:v>
                </c:pt>
                <c:pt idx="2">
                  <c:v>13.2</c:v>
                </c:pt>
                <c:pt idx="3">
                  <c:v>13.23</c:v>
                </c:pt>
                <c:pt idx="4">
                  <c:v>14.01</c:v>
                </c:pt>
                <c:pt idx="5">
                  <c:v>14.34</c:v>
                </c:pt>
                <c:pt idx="6">
                  <c:v>14.47</c:v>
                </c:pt>
                <c:pt idx="7">
                  <c:v>14.93</c:v>
                </c:pt>
                <c:pt idx="8">
                  <c:v>15.13</c:v>
                </c:pt>
                <c:pt idx="9">
                  <c:v>15.72</c:v>
                </c:pt>
                <c:pt idx="10">
                  <c:v>16.850000000000001</c:v>
                </c:pt>
                <c:pt idx="11">
                  <c:v>17.23</c:v>
                </c:pt>
                <c:pt idx="12">
                  <c:v>18.02</c:v>
                </c:pt>
                <c:pt idx="13">
                  <c:v>18.809999999999999</c:v>
                </c:pt>
              </c:numCache>
            </c:numRef>
          </c:val>
        </c:ser>
        <c:ser>
          <c:idx val="2"/>
          <c:order val="2"/>
          <c:tx>
            <c:strRef>
              <c:f>'07_30'!$A$25</c:f>
              <c:strCache>
                <c:ptCount val="1"/>
                <c:pt idx="0">
                  <c:v>Croatia</c:v>
                </c:pt>
              </c:strCache>
            </c:strRef>
          </c:tx>
          <c:spPr>
            <a:solidFill>
              <a:srgbClr val="C0921E"/>
            </a:solidFill>
          </c:spPr>
          <c:invertIfNegative val="0"/>
          <c:cat>
            <c:numRef>
              <c:f>'07_30'!$B$22:$O$22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'07_30'!$B$25:$O$25</c:f>
              <c:numCache>
                <c:formatCode>General</c:formatCode>
                <c:ptCount val="14"/>
                <c:pt idx="0">
                  <c:v>4.8499999999999996</c:v>
                </c:pt>
                <c:pt idx="1">
                  <c:v>4.95</c:v>
                </c:pt>
                <c:pt idx="2">
                  <c:v>5.15</c:v>
                </c:pt>
                <c:pt idx="3">
                  <c:v>5.24</c:v>
                </c:pt>
                <c:pt idx="4">
                  <c:v>5.47</c:v>
                </c:pt>
                <c:pt idx="5">
                  <c:v>5.36</c:v>
                </c:pt>
                <c:pt idx="6">
                  <c:v>5.5</c:v>
                </c:pt>
                <c:pt idx="7">
                  <c:v>5.49</c:v>
                </c:pt>
                <c:pt idx="8">
                  <c:v>5.77</c:v>
                </c:pt>
                <c:pt idx="9">
                  <c:v>5.87</c:v>
                </c:pt>
                <c:pt idx="10">
                  <c:v>5.7</c:v>
                </c:pt>
                <c:pt idx="11">
                  <c:v>6.13</c:v>
                </c:pt>
                <c:pt idx="12">
                  <c:v>6.72</c:v>
                </c:pt>
                <c:pt idx="13">
                  <c:v>6.68</c:v>
                </c:pt>
              </c:numCache>
            </c:numRef>
          </c:val>
        </c:ser>
        <c:ser>
          <c:idx val="3"/>
          <c:order val="3"/>
          <c:tx>
            <c:strRef>
              <c:f>'07_30'!$A$26</c:f>
              <c:strCache>
                <c:ptCount val="1"/>
                <c:pt idx="0">
                  <c:v>Serbia</c:v>
                </c:pt>
              </c:strCache>
            </c:strRef>
          </c:tx>
          <c:spPr>
            <a:solidFill>
              <a:srgbClr val="AD831B"/>
            </a:solidFill>
          </c:spPr>
          <c:invertIfNegative val="0"/>
          <c:cat>
            <c:numRef>
              <c:f>'07_30'!$B$22:$O$22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'07_30'!$B$26:$O$26</c:f>
              <c:numCache>
                <c:formatCode>General</c:formatCode>
                <c:ptCount val="14"/>
                <c:pt idx="0">
                  <c:v>2.02</c:v>
                </c:pt>
                <c:pt idx="1">
                  <c:v>1.97</c:v>
                </c:pt>
                <c:pt idx="2">
                  <c:v>2.19</c:v>
                </c:pt>
                <c:pt idx="3">
                  <c:v>2.2000000000000002</c:v>
                </c:pt>
                <c:pt idx="4">
                  <c:v>2.42</c:v>
                </c:pt>
                <c:pt idx="5">
                  <c:v>2.2200000000000002</c:v>
                </c:pt>
                <c:pt idx="6">
                  <c:v>2.2000000000000002</c:v>
                </c:pt>
                <c:pt idx="7">
                  <c:v>2.21</c:v>
                </c:pt>
                <c:pt idx="8">
                  <c:v>2.34</c:v>
                </c:pt>
                <c:pt idx="9">
                  <c:v>2.46</c:v>
                </c:pt>
                <c:pt idx="10">
                  <c:v>2.35</c:v>
                </c:pt>
                <c:pt idx="11">
                  <c:v>2.4900000000000002</c:v>
                </c:pt>
                <c:pt idx="12">
                  <c:v>2.5299999999999998</c:v>
                </c:pt>
                <c:pt idx="13">
                  <c:v>0</c:v>
                </c:pt>
              </c:numCache>
            </c:numRef>
          </c:val>
        </c:ser>
        <c:dLbls>
          <c:showLegendKey val="0"/>
          <c:showVal val="0"/>
          <c:showCatName val="0"/>
          <c:showSerName val="0"/>
          <c:showPercent val="0"/>
          <c:showBubbleSize val="0"/>
        </c:dLbls>
        <c:gapWidth val="150"/>
        <c:axId val="167954304"/>
        <c:axId val="167955840"/>
      </c:barChart>
      <c:catAx>
        <c:axId val="167954304"/>
        <c:scaling>
          <c:orientation val="minMax"/>
        </c:scaling>
        <c:delete val="0"/>
        <c:axPos val="b"/>
        <c:numFmt formatCode="General" sourceLinked="1"/>
        <c:majorTickMark val="out"/>
        <c:minorTickMark val="none"/>
        <c:tickLblPos val="nextTo"/>
        <c:crossAx val="167955840"/>
        <c:crosses val="autoZero"/>
        <c:auto val="1"/>
        <c:lblAlgn val="ctr"/>
        <c:lblOffset val="100"/>
        <c:noMultiLvlLbl val="0"/>
      </c:catAx>
      <c:valAx>
        <c:axId val="16795584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67954304"/>
        <c:crosses val="autoZero"/>
        <c:crossBetween val="between"/>
      </c:valAx>
    </c:plotArea>
    <c:legend>
      <c:legendPos val="b"/>
      <c:layout/>
      <c:overlay val="0"/>
    </c:legend>
    <c:plotVisOnly val="1"/>
    <c:dispBlanksAs val="gap"/>
    <c:showDLblsOverMax val="0"/>
  </c:chart>
  <c:spPr>
    <a:ln>
      <a:solidFill>
        <a:srgbClr val="FCC30B"/>
      </a:solidFill>
      <a:prstDash val="solid"/>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Energy productivity, 2010-2023 (Purchasing power standard (PPS) per kilogram of oil equivalent)</a:t>
            </a:r>
            <a:endParaRPr lang="en-US" sz="1200" b="0"/>
          </a:p>
          <a:p>
            <a:pPr>
              <a:defRPr sz="1400">
                <a:latin typeface="Calibri"/>
                <a:ea typeface="Calibri"/>
                <a:cs typeface="Calibri"/>
              </a:defRPr>
            </a:pPr>
            <a:r>
              <a:rPr lang="en-US" sz="1200" b="0"/>
              <a:t>SDG ind 07_30: freq=Annual</a:t>
            </a:r>
          </a:p>
        </c:rich>
      </c:tx>
      <c:layout/>
      <c:overlay val="0"/>
    </c:title>
    <c:autoTitleDeleted val="0"/>
    <c:plotArea>
      <c:layout/>
      <c:barChart>
        <c:barDir val="col"/>
        <c:grouping val="clustered"/>
        <c:varyColors val="0"/>
        <c:ser>
          <c:idx val="0"/>
          <c:order val="0"/>
          <c:tx>
            <c:strRef>
              <c:f>'07_30'!$A$34</c:f>
              <c:strCache>
                <c:ptCount val="1"/>
                <c:pt idx="0">
                  <c:v>European Union - 27 countries (from 2020)</c:v>
                </c:pt>
              </c:strCache>
            </c:strRef>
          </c:tx>
          <c:spPr>
            <a:solidFill>
              <a:srgbClr val="FCC30B"/>
            </a:solidFill>
          </c:spPr>
          <c:invertIfNegative val="0"/>
          <c:cat>
            <c:numRef>
              <c:f>'07_30'!$B$33:$O$33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'07_30'!$B$34:$O$34</c:f>
              <c:numCache>
                <c:formatCode>General</c:formatCode>
                <c:ptCount val="14"/>
                <c:pt idx="0">
                  <c:v>6.88</c:v>
                </c:pt>
                <c:pt idx="1">
                  <c:v>7.31</c:v>
                </c:pt>
                <c:pt idx="2">
                  <c:v>7.46</c:v>
                </c:pt>
                <c:pt idx="3">
                  <c:v>7.63</c:v>
                </c:pt>
                <c:pt idx="4">
                  <c:v>8.08</c:v>
                </c:pt>
                <c:pt idx="5">
                  <c:v>8.27</c:v>
                </c:pt>
                <c:pt idx="6">
                  <c:v>8.41</c:v>
                </c:pt>
                <c:pt idx="7">
                  <c:v>8.58</c:v>
                </c:pt>
                <c:pt idx="8">
                  <c:v>8.93</c:v>
                </c:pt>
                <c:pt idx="9">
                  <c:v>9.4</c:v>
                </c:pt>
                <c:pt idx="10">
                  <c:v>9.85</c:v>
                </c:pt>
                <c:pt idx="11">
                  <c:v>10.119999999999999</c:v>
                </c:pt>
                <c:pt idx="12">
                  <c:v>11.56</c:v>
                </c:pt>
                <c:pt idx="13">
                  <c:v>12.82</c:v>
                </c:pt>
              </c:numCache>
            </c:numRef>
          </c:val>
        </c:ser>
        <c:ser>
          <c:idx val="1"/>
          <c:order val="1"/>
          <c:tx>
            <c:strRef>
              <c:f>'07_30'!$A$35</c:f>
              <c:strCache>
                <c:ptCount val="1"/>
                <c:pt idx="0">
                  <c:v>Denmark</c:v>
                </c:pt>
              </c:strCache>
            </c:strRef>
          </c:tx>
          <c:spPr>
            <a:solidFill>
              <a:srgbClr val="D7A521"/>
            </a:solidFill>
          </c:spPr>
          <c:invertIfNegative val="0"/>
          <c:cat>
            <c:numRef>
              <c:f>'07_30'!$B$33:$O$33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'07_30'!$B$35:$O$35</c:f>
              <c:numCache>
                <c:formatCode>General</c:formatCode>
                <c:ptCount val="14"/>
                <c:pt idx="0">
                  <c:v>8.6</c:v>
                </c:pt>
                <c:pt idx="1">
                  <c:v>9.39</c:v>
                </c:pt>
                <c:pt idx="2">
                  <c:v>9.89</c:v>
                </c:pt>
                <c:pt idx="3">
                  <c:v>10.050000000000001</c:v>
                </c:pt>
                <c:pt idx="4">
                  <c:v>10.71</c:v>
                </c:pt>
                <c:pt idx="5">
                  <c:v>11.08</c:v>
                </c:pt>
                <c:pt idx="6">
                  <c:v>11.2</c:v>
                </c:pt>
                <c:pt idx="7">
                  <c:v>11.89</c:v>
                </c:pt>
                <c:pt idx="8">
                  <c:v>12.16</c:v>
                </c:pt>
                <c:pt idx="9">
                  <c:v>12.65</c:v>
                </c:pt>
                <c:pt idx="10">
                  <c:v>14.08</c:v>
                </c:pt>
                <c:pt idx="11">
                  <c:v>14.91</c:v>
                </c:pt>
                <c:pt idx="12">
                  <c:v>16.96</c:v>
                </c:pt>
                <c:pt idx="13">
                  <c:v>17.3</c:v>
                </c:pt>
              </c:numCache>
            </c:numRef>
          </c:val>
        </c:ser>
        <c:ser>
          <c:idx val="2"/>
          <c:order val="2"/>
          <c:tx>
            <c:strRef>
              <c:f>'07_30'!$A$36</c:f>
              <c:strCache>
                <c:ptCount val="1"/>
                <c:pt idx="0">
                  <c:v>Croatia</c:v>
                </c:pt>
              </c:strCache>
            </c:strRef>
          </c:tx>
          <c:spPr>
            <a:solidFill>
              <a:srgbClr val="C0921E"/>
            </a:solidFill>
          </c:spPr>
          <c:invertIfNegative val="0"/>
          <c:cat>
            <c:numRef>
              <c:f>'07_30'!$B$33:$O$33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'07_30'!$B$36:$O$36</c:f>
              <c:numCache>
                <c:formatCode>General</c:formatCode>
                <c:ptCount val="14"/>
                <c:pt idx="0">
                  <c:v>6.91</c:v>
                </c:pt>
                <c:pt idx="1">
                  <c:v>7.28</c:v>
                </c:pt>
                <c:pt idx="2">
                  <c:v>7.79</c:v>
                </c:pt>
                <c:pt idx="3">
                  <c:v>8.01</c:v>
                </c:pt>
                <c:pt idx="4">
                  <c:v>8.3800000000000008</c:v>
                </c:pt>
                <c:pt idx="5">
                  <c:v>8.33</c:v>
                </c:pt>
                <c:pt idx="6">
                  <c:v>8.58</c:v>
                </c:pt>
                <c:pt idx="7">
                  <c:v>8.7100000000000009</c:v>
                </c:pt>
                <c:pt idx="8">
                  <c:v>9.26</c:v>
                </c:pt>
                <c:pt idx="9">
                  <c:v>9.6300000000000008</c:v>
                </c:pt>
                <c:pt idx="10">
                  <c:v>9.49</c:v>
                </c:pt>
                <c:pt idx="11">
                  <c:v>10.36</c:v>
                </c:pt>
                <c:pt idx="12">
                  <c:v>11.77</c:v>
                </c:pt>
                <c:pt idx="13">
                  <c:v>12.74</c:v>
                </c:pt>
              </c:numCache>
            </c:numRef>
          </c:val>
        </c:ser>
        <c:ser>
          <c:idx val="3"/>
          <c:order val="3"/>
          <c:tx>
            <c:strRef>
              <c:f>'07_30'!$A$37</c:f>
              <c:strCache>
                <c:ptCount val="1"/>
                <c:pt idx="0">
                  <c:v>Serbia</c:v>
                </c:pt>
              </c:strCache>
            </c:strRef>
          </c:tx>
          <c:spPr>
            <a:solidFill>
              <a:srgbClr val="AD831B"/>
            </a:solidFill>
          </c:spPr>
          <c:invertIfNegative val="0"/>
          <c:cat>
            <c:numRef>
              <c:f>'07_30'!$B$33:$O$33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'07_30'!$B$37:$O$37</c:f>
              <c:numCache>
                <c:formatCode>General</c:formatCode>
                <c:ptCount val="14"/>
                <c:pt idx="0">
                  <c:v>4.53</c:v>
                </c:pt>
                <c:pt idx="1">
                  <c:v>4.54</c:v>
                </c:pt>
                <c:pt idx="2">
                  <c:v>5.07</c:v>
                </c:pt>
                <c:pt idx="3">
                  <c:v>5.0599999999999996</c:v>
                </c:pt>
                <c:pt idx="4">
                  <c:v>5.6</c:v>
                </c:pt>
                <c:pt idx="5">
                  <c:v>5.13</c:v>
                </c:pt>
                <c:pt idx="6">
                  <c:v>5.03</c:v>
                </c:pt>
                <c:pt idx="7">
                  <c:v>5.08</c:v>
                </c:pt>
                <c:pt idx="8">
                  <c:v>5.4</c:v>
                </c:pt>
                <c:pt idx="9">
                  <c:v>5.76</c:v>
                </c:pt>
                <c:pt idx="10">
                  <c:v>5.54</c:v>
                </c:pt>
                <c:pt idx="11">
                  <c:v>5.99</c:v>
                </c:pt>
                <c:pt idx="12">
                  <c:v>6.31</c:v>
                </c:pt>
                <c:pt idx="13">
                  <c:v>0</c:v>
                </c:pt>
              </c:numCache>
            </c:numRef>
          </c:val>
        </c:ser>
        <c:dLbls>
          <c:showLegendKey val="0"/>
          <c:showVal val="0"/>
          <c:showCatName val="0"/>
          <c:showSerName val="0"/>
          <c:showPercent val="0"/>
          <c:showBubbleSize val="0"/>
        </c:dLbls>
        <c:gapWidth val="150"/>
        <c:axId val="177206784"/>
        <c:axId val="177208320"/>
      </c:barChart>
      <c:catAx>
        <c:axId val="177206784"/>
        <c:scaling>
          <c:orientation val="minMax"/>
        </c:scaling>
        <c:delete val="0"/>
        <c:axPos val="b"/>
        <c:numFmt formatCode="General" sourceLinked="1"/>
        <c:majorTickMark val="out"/>
        <c:minorTickMark val="none"/>
        <c:tickLblPos val="nextTo"/>
        <c:crossAx val="177208320"/>
        <c:crosses val="autoZero"/>
        <c:auto val="1"/>
        <c:lblAlgn val="ctr"/>
        <c:lblOffset val="100"/>
        <c:noMultiLvlLbl val="0"/>
      </c:catAx>
      <c:valAx>
        <c:axId val="177208320"/>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77206784"/>
        <c:crosses val="autoZero"/>
        <c:crossBetween val="between"/>
      </c:valAx>
    </c:plotArea>
    <c:legend>
      <c:legendPos val="b"/>
      <c:layout/>
      <c:overlay val="0"/>
    </c:legend>
    <c:plotVisOnly val="1"/>
    <c:dispBlanksAs val="gap"/>
    <c:showDLblsOverMax val="0"/>
  </c:chart>
  <c:spPr>
    <a:ln>
      <a:solidFill>
        <a:srgbClr val="FCC30B"/>
      </a:solidFill>
      <a:prstDash val="solid"/>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Share of renewable energy in gross final energy consumption by sector, 2010-2023 (Percentage)</a:t>
            </a:r>
            <a:endParaRPr lang="en-US" sz="1200" b="0"/>
          </a:p>
          <a:p>
            <a:pPr>
              <a:defRPr sz="1400">
                <a:latin typeface="Calibri"/>
                <a:ea typeface="Calibri"/>
                <a:cs typeface="Calibri"/>
              </a:defRPr>
            </a:pPr>
            <a:r>
              <a:rPr lang="en-US" sz="1200" b="0"/>
              <a:t>SDG ind 07_40: freq=Annual, nrg_bal=Renewable energy sources</a:t>
            </a:r>
          </a:p>
        </c:rich>
      </c:tx>
      <c:layout/>
      <c:overlay val="0"/>
    </c:title>
    <c:autoTitleDeleted val="0"/>
    <c:plotArea>
      <c:layout/>
      <c:barChart>
        <c:barDir val="col"/>
        <c:grouping val="clustered"/>
        <c:varyColors val="0"/>
        <c:ser>
          <c:idx val="0"/>
          <c:order val="0"/>
          <c:tx>
            <c:strRef>
              <c:f>'07_40'!$A$23</c:f>
              <c:strCache>
                <c:ptCount val="1"/>
                <c:pt idx="0">
                  <c:v>European Union - 27 countries (from 2020)</c:v>
                </c:pt>
              </c:strCache>
            </c:strRef>
          </c:tx>
          <c:spPr>
            <a:solidFill>
              <a:srgbClr val="FCC30B"/>
            </a:solidFill>
          </c:spPr>
          <c:invertIfNegative val="0"/>
          <c:cat>
            <c:numRef>
              <c:f>'07_40'!$B$22:$O$22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'07_40'!$B$23:$O$23</c:f>
              <c:numCache>
                <c:formatCode>General</c:formatCode>
                <c:ptCount val="14"/>
                <c:pt idx="0">
                  <c:v>14.404999999999999</c:v>
                </c:pt>
                <c:pt idx="1">
                  <c:v>14.547000000000001</c:v>
                </c:pt>
                <c:pt idx="2">
                  <c:v>16.001999999999999</c:v>
                </c:pt>
                <c:pt idx="3">
                  <c:v>16.658999999999999</c:v>
                </c:pt>
                <c:pt idx="4">
                  <c:v>17.416</c:v>
                </c:pt>
                <c:pt idx="5">
                  <c:v>17.82</c:v>
                </c:pt>
                <c:pt idx="6">
                  <c:v>17.978000000000002</c:v>
                </c:pt>
                <c:pt idx="7">
                  <c:v>18.411000000000001</c:v>
                </c:pt>
                <c:pt idx="8">
                  <c:v>19.096</c:v>
                </c:pt>
                <c:pt idx="9">
                  <c:v>19.887</c:v>
                </c:pt>
                <c:pt idx="10">
                  <c:v>22.038</c:v>
                </c:pt>
                <c:pt idx="11">
                  <c:v>21.893999999999998</c:v>
                </c:pt>
                <c:pt idx="12">
                  <c:v>23.058</c:v>
                </c:pt>
                <c:pt idx="13">
                  <c:v>24.553999999999998</c:v>
                </c:pt>
              </c:numCache>
            </c:numRef>
          </c:val>
        </c:ser>
        <c:ser>
          <c:idx val="1"/>
          <c:order val="1"/>
          <c:tx>
            <c:strRef>
              <c:f>'07_40'!$A$24</c:f>
              <c:strCache>
                <c:ptCount val="1"/>
                <c:pt idx="0">
                  <c:v>Denmark</c:v>
                </c:pt>
              </c:strCache>
            </c:strRef>
          </c:tx>
          <c:spPr>
            <a:solidFill>
              <a:srgbClr val="D7A521"/>
            </a:solidFill>
          </c:spPr>
          <c:invertIfNegative val="0"/>
          <c:cat>
            <c:numRef>
              <c:f>'07_40'!$B$22:$O$22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'07_40'!$B$24:$O$24</c:f>
              <c:numCache>
                <c:formatCode>General</c:formatCode>
                <c:ptCount val="14"/>
                <c:pt idx="0">
                  <c:v>21.888000000000002</c:v>
                </c:pt>
                <c:pt idx="1">
                  <c:v>23.388999999999999</c:v>
                </c:pt>
                <c:pt idx="2">
                  <c:v>25.465</c:v>
                </c:pt>
                <c:pt idx="3">
                  <c:v>27.172999999999998</c:v>
                </c:pt>
                <c:pt idx="4">
                  <c:v>29.31</c:v>
                </c:pt>
                <c:pt idx="5">
                  <c:v>30.469000000000001</c:v>
                </c:pt>
                <c:pt idx="6">
                  <c:v>31.715</c:v>
                </c:pt>
                <c:pt idx="7">
                  <c:v>34.387</c:v>
                </c:pt>
                <c:pt idx="8">
                  <c:v>35.158999999999999</c:v>
                </c:pt>
                <c:pt idx="9">
                  <c:v>37.020000000000003</c:v>
                </c:pt>
                <c:pt idx="10">
                  <c:v>31.681000000000001</c:v>
                </c:pt>
                <c:pt idx="11">
                  <c:v>41.813000000000002</c:v>
                </c:pt>
                <c:pt idx="12">
                  <c:v>42.383000000000003</c:v>
                </c:pt>
                <c:pt idx="13">
                  <c:v>44.396000000000001</c:v>
                </c:pt>
              </c:numCache>
            </c:numRef>
          </c:val>
        </c:ser>
        <c:ser>
          <c:idx val="2"/>
          <c:order val="2"/>
          <c:tx>
            <c:strRef>
              <c:f>'07_40'!$A$25</c:f>
              <c:strCache>
                <c:ptCount val="1"/>
                <c:pt idx="0">
                  <c:v>Croatia</c:v>
                </c:pt>
              </c:strCache>
            </c:strRef>
          </c:tx>
          <c:spPr>
            <a:solidFill>
              <a:srgbClr val="C0921E"/>
            </a:solidFill>
          </c:spPr>
          <c:invertIfNegative val="0"/>
          <c:cat>
            <c:numRef>
              <c:f>'07_40'!$B$22:$O$22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'07_40'!$B$25:$O$25</c:f>
              <c:numCache>
                <c:formatCode>General</c:formatCode>
                <c:ptCount val="14"/>
                <c:pt idx="0">
                  <c:v>25.103000000000002</c:v>
                </c:pt>
                <c:pt idx="1">
                  <c:v>25.388999999999999</c:v>
                </c:pt>
                <c:pt idx="2">
                  <c:v>26.757000000000001</c:v>
                </c:pt>
                <c:pt idx="3">
                  <c:v>28.04</c:v>
                </c:pt>
                <c:pt idx="4">
                  <c:v>27.817</c:v>
                </c:pt>
                <c:pt idx="5">
                  <c:v>28.969000000000001</c:v>
                </c:pt>
                <c:pt idx="6">
                  <c:v>28.265999999999998</c:v>
                </c:pt>
                <c:pt idx="7">
                  <c:v>27.28</c:v>
                </c:pt>
                <c:pt idx="8">
                  <c:v>28.047000000000001</c:v>
                </c:pt>
                <c:pt idx="9">
                  <c:v>28.466000000000001</c:v>
                </c:pt>
                <c:pt idx="10">
                  <c:v>31.023</c:v>
                </c:pt>
                <c:pt idx="11">
                  <c:v>31.285</c:v>
                </c:pt>
                <c:pt idx="12">
                  <c:v>28.088000000000001</c:v>
                </c:pt>
                <c:pt idx="13">
                  <c:v>28.050999999999998</c:v>
                </c:pt>
              </c:numCache>
            </c:numRef>
          </c:val>
        </c:ser>
        <c:ser>
          <c:idx val="3"/>
          <c:order val="3"/>
          <c:tx>
            <c:strRef>
              <c:f>'07_40'!$A$26</c:f>
              <c:strCache>
                <c:ptCount val="1"/>
                <c:pt idx="0">
                  <c:v>Serbia</c:v>
                </c:pt>
              </c:strCache>
            </c:strRef>
          </c:tx>
          <c:spPr>
            <a:solidFill>
              <a:srgbClr val="AD831B"/>
            </a:solidFill>
          </c:spPr>
          <c:invertIfNegative val="0"/>
          <c:cat>
            <c:numRef>
              <c:f>'07_40'!$B$22:$O$22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'07_40'!$B$26:$O$26</c:f>
              <c:numCache>
                <c:formatCode>General</c:formatCode>
                <c:ptCount val="14"/>
                <c:pt idx="0">
                  <c:v>19.763000000000002</c:v>
                </c:pt>
                <c:pt idx="1">
                  <c:v>19.117999999999999</c:v>
                </c:pt>
                <c:pt idx="2">
                  <c:v>20.79</c:v>
                </c:pt>
                <c:pt idx="3">
                  <c:v>21.094999999999999</c:v>
                </c:pt>
                <c:pt idx="4">
                  <c:v>22.864000000000001</c:v>
                </c:pt>
                <c:pt idx="5">
                  <c:v>21.989000000000001</c:v>
                </c:pt>
                <c:pt idx="6">
                  <c:v>21.146999999999998</c:v>
                </c:pt>
                <c:pt idx="7">
                  <c:v>20.286999999999999</c:v>
                </c:pt>
                <c:pt idx="8">
                  <c:v>20.32</c:v>
                </c:pt>
                <c:pt idx="9">
                  <c:v>21.443000000000001</c:v>
                </c:pt>
                <c:pt idx="10">
                  <c:v>26.297000000000001</c:v>
                </c:pt>
                <c:pt idx="11">
                  <c:v>25.254999999999999</c:v>
                </c:pt>
                <c:pt idx="12">
                  <c:v>24.67</c:v>
                </c:pt>
                <c:pt idx="13">
                  <c:v>25.428000000000001</c:v>
                </c:pt>
              </c:numCache>
            </c:numRef>
          </c:val>
        </c:ser>
        <c:dLbls>
          <c:showLegendKey val="0"/>
          <c:showVal val="0"/>
          <c:showCatName val="0"/>
          <c:showSerName val="0"/>
          <c:showPercent val="0"/>
          <c:showBubbleSize val="0"/>
        </c:dLbls>
        <c:gapWidth val="150"/>
        <c:axId val="178013696"/>
        <c:axId val="178015232"/>
      </c:barChart>
      <c:catAx>
        <c:axId val="178013696"/>
        <c:scaling>
          <c:orientation val="minMax"/>
        </c:scaling>
        <c:delete val="0"/>
        <c:axPos val="b"/>
        <c:numFmt formatCode="General" sourceLinked="1"/>
        <c:majorTickMark val="out"/>
        <c:minorTickMark val="none"/>
        <c:tickLblPos val="nextTo"/>
        <c:crossAx val="178015232"/>
        <c:crosses val="autoZero"/>
        <c:auto val="1"/>
        <c:lblAlgn val="ctr"/>
        <c:lblOffset val="100"/>
        <c:noMultiLvlLbl val="0"/>
      </c:catAx>
      <c:valAx>
        <c:axId val="17801523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78013696"/>
        <c:crosses val="autoZero"/>
        <c:crossBetween val="between"/>
      </c:valAx>
    </c:plotArea>
    <c:legend>
      <c:legendPos val="b"/>
      <c:layout/>
      <c:overlay val="0"/>
    </c:legend>
    <c:plotVisOnly val="1"/>
    <c:dispBlanksAs val="gap"/>
    <c:showDLblsOverMax val="0"/>
  </c:chart>
  <c:spPr>
    <a:ln>
      <a:solidFill>
        <a:srgbClr val="FCC30B"/>
      </a:solidFill>
      <a:prstDash val="solid"/>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Share of renewable energy in gross final energy consumption by sector, 2010-2023 (Percentage)</a:t>
            </a:r>
            <a:endParaRPr lang="en-US" sz="1200" b="0"/>
          </a:p>
          <a:p>
            <a:pPr>
              <a:defRPr sz="1400">
                <a:latin typeface="Calibri"/>
                <a:ea typeface="Calibri"/>
                <a:cs typeface="Calibri"/>
              </a:defRPr>
            </a:pPr>
            <a:r>
              <a:rPr lang="en-US" sz="1200" b="0"/>
              <a:t>SDG ind 07_40: freq=Annual, nrg_bal=Renewable energy sources in transport</a:t>
            </a:r>
          </a:p>
        </c:rich>
      </c:tx>
      <c:layout/>
      <c:overlay val="0"/>
    </c:title>
    <c:autoTitleDeleted val="0"/>
    <c:plotArea>
      <c:layout/>
      <c:barChart>
        <c:barDir val="col"/>
        <c:grouping val="clustered"/>
        <c:varyColors val="0"/>
        <c:ser>
          <c:idx val="0"/>
          <c:order val="0"/>
          <c:tx>
            <c:strRef>
              <c:f>'07_40'!$A$34</c:f>
              <c:strCache>
                <c:ptCount val="1"/>
                <c:pt idx="0">
                  <c:v>European Union - 27 countries (from 2020)</c:v>
                </c:pt>
              </c:strCache>
            </c:strRef>
          </c:tx>
          <c:spPr>
            <a:solidFill>
              <a:srgbClr val="FCC30B"/>
            </a:solidFill>
          </c:spPr>
          <c:invertIfNegative val="0"/>
          <c:cat>
            <c:numRef>
              <c:f>'07_40'!$B$33:$O$33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'07_40'!$B$34:$O$34</c:f>
              <c:numCache>
                <c:formatCode>General</c:formatCode>
                <c:ptCount val="14"/>
                <c:pt idx="0">
                  <c:v>5.5</c:v>
                </c:pt>
                <c:pt idx="1">
                  <c:v>4.1150000000000002</c:v>
                </c:pt>
                <c:pt idx="2">
                  <c:v>5.7670000000000003</c:v>
                </c:pt>
                <c:pt idx="3">
                  <c:v>6.07</c:v>
                </c:pt>
                <c:pt idx="4">
                  <c:v>6.5519999999999996</c:v>
                </c:pt>
                <c:pt idx="5">
                  <c:v>6.7530000000000001</c:v>
                </c:pt>
                <c:pt idx="6">
                  <c:v>7.165</c:v>
                </c:pt>
                <c:pt idx="7">
                  <c:v>7.4710000000000001</c:v>
                </c:pt>
                <c:pt idx="8">
                  <c:v>8.2650000000000006</c:v>
                </c:pt>
                <c:pt idx="9">
                  <c:v>8.8040000000000003</c:v>
                </c:pt>
                <c:pt idx="10">
                  <c:v>10.253</c:v>
                </c:pt>
                <c:pt idx="11">
                  <c:v>9.0519999999999996</c:v>
                </c:pt>
                <c:pt idx="12">
                  <c:v>9.6349999999999998</c:v>
                </c:pt>
                <c:pt idx="13">
                  <c:v>10.831</c:v>
                </c:pt>
              </c:numCache>
            </c:numRef>
          </c:val>
        </c:ser>
        <c:ser>
          <c:idx val="1"/>
          <c:order val="1"/>
          <c:tx>
            <c:strRef>
              <c:f>'07_40'!$A$35</c:f>
              <c:strCache>
                <c:ptCount val="1"/>
                <c:pt idx="0">
                  <c:v>Denmark</c:v>
                </c:pt>
              </c:strCache>
            </c:strRef>
          </c:tx>
          <c:spPr>
            <a:solidFill>
              <a:srgbClr val="D7A521"/>
            </a:solidFill>
          </c:spPr>
          <c:invertIfNegative val="0"/>
          <c:cat>
            <c:numRef>
              <c:f>'07_40'!$B$33:$O$33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'07_40'!$B$35:$O$35</c:f>
              <c:numCache>
                <c:formatCode>General</c:formatCode>
                <c:ptCount val="14"/>
                <c:pt idx="0">
                  <c:v>1.1499999999999999</c:v>
                </c:pt>
                <c:pt idx="1">
                  <c:v>3.609</c:v>
                </c:pt>
                <c:pt idx="2">
                  <c:v>6.2779999999999996</c:v>
                </c:pt>
                <c:pt idx="3">
                  <c:v>6.4560000000000004</c:v>
                </c:pt>
                <c:pt idx="4">
                  <c:v>6.556</c:v>
                </c:pt>
                <c:pt idx="5">
                  <c:v>6.4320000000000004</c:v>
                </c:pt>
                <c:pt idx="6">
                  <c:v>6.7320000000000002</c:v>
                </c:pt>
                <c:pt idx="7">
                  <c:v>6.9349999999999996</c:v>
                </c:pt>
                <c:pt idx="8">
                  <c:v>6.92</c:v>
                </c:pt>
                <c:pt idx="9">
                  <c:v>7.11</c:v>
                </c:pt>
                <c:pt idx="10">
                  <c:v>9.7010000000000005</c:v>
                </c:pt>
                <c:pt idx="11">
                  <c:v>10.51</c:v>
                </c:pt>
                <c:pt idx="12">
                  <c:v>10.353999999999999</c:v>
                </c:pt>
                <c:pt idx="13">
                  <c:v>10.803000000000001</c:v>
                </c:pt>
              </c:numCache>
            </c:numRef>
          </c:val>
        </c:ser>
        <c:ser>
          <c:idx val="2"/>
          <c:order val="2"/>
          <c:tx>
            <c:strRef>
              <c:f>'07_40'!$A$36</c:f>
              <c:strCache>
                <c:ptCount val="1"/>
                <c:pt idx="0">
                  <c:v>Croatia</c:v>
                </c:pt>
              </c:strCache>
            </c:strRef>
          </c:tx>
          <c:spPr>
            <a:solidFill>
              <a:srgbClr val="C0921E"/>
            </a:solidFill>
          </c:spPr>
          <c:invertIfNegative val="0"/>
          <c:cat>
            <c:numRef>
              <c:f>'07_40'!$B$33:$O$33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'07_40'!$B$36:$O$36</c:f>
              <c:numCache>
                <c:formatCode>General</c:formatCode>
                <c:ptCount val="14"/>
                <c:pt idx="0">
                  <c:v>1.123</c:v>
                </c:pt>
                <c:pt idx="1">
                  <c:v>1.0289999999999999</c:v>
                </c:pt>
                <c:pt idx="2">
                  <c:v>1.0489999999999999</c:v>
                </c:pt>
                <c:pt idx="3">
                  <c:v>2.7149999999999999</c:v>
                </c:pt>
                <c:pt idx="4">
                  <c:v>2.6520000000000001</c:v>
                </c:pt>
                <c:pt idx="5">
                  <c:v>2.3610000000000002</c:v>
                </c:pt>
                <c:pt idx="6">
                  <c:v>1.218</c:v>
                </c:pt>
                <c:pt idx="7">
                  <c:v>1.1739999999999999</c:v>
                </c:pt>
                <c:pt idx="8">
                  <c:v>2.5819999999999999</c:v>
                </c:pt>
                <c:pt idx="9">
                  <c:v>5.8550000000000004</c:v>
                </c:pt>
                <c:pt idx="10">
                  <c:v>6.593</c:v>
                </c:pt>
                <c:pt idx="11">
                  <c:v>6.9850000000000003</c:v>
                </c:pt>
                <c:pt idx="12">
                  <c:v>2.395</c:v>
                </c:pt>
                <c:pt idx="13">
                  <c:v>0.91900000000000004</c:v>
                </c:pt>
              </c:numCache>
            </c:numRef>
          </c:val>
        </c:ser>
        <c:ser>
          <c:idx val="3"/>
          <c:order val="3"/>
          <c:tx>
            <c:strRef>
              <c:f>'07_40'!$A$37</c:f>
              <c:strCache>
                <c:ptCount val="1"/>
                <c:pt idx="0">
                  <c:v>Serbia</c:v>
                </c:pt>
              </c:strCache>
            </c:strRef>
          </c:tx>
          <c:spPr>
            <a:solidFill>
              <a:srgbClr val="AD831B"/>
            </a:solidFill>
          </c:spPr>
          <c:invertIfNegative val="0"/>
          <c:cat>
            <c:numRef>
              <c:f>'07_40'!$B$33:$O$33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'07_40'!$B$37:$O$37</c:f>
              <c:numCache>
                <c:formatCode>General</c:formatCode>
                <c:ptCount val="14"/>
                <c:pt idx="0">
                  <c:v>0.67200000000000004</c:v>
                </c:pt>
                <c:pt idx="1">
                  <c:v>1.879</c:v>
                </c:pt>
                <c:pt idx="2">
                  <c:v>2.0009999999999999</c:v>
                </c:pt>
                <c:pt idx="3">
                  <c:v>1.6819999999999999</c:v>
                </c:pt>
                <c:pt idx="4">
                  <c:v>1.1659999999999999</c:v>
                </c:pt>
                <c:pt idx="5">
                  <c:v>1.1779999999999999</c:v>
                </c:pt>
                <c:pt idx="6">
                  <c:v>1.232</c:v>
                </c:pt>
                <c:pt idx="7">
                  <c:v>1.208</c:v>
                </c:pt>
                <c:pt idx="8">
                  <c:v>1.1850000000000001</c:v>
                </c:pt>
                <c:pt idx="9">
                  <c:v>1.137</c:v>
                </c:pt>
                <c:pt idx="10">
                  <c:v>1.1739999999999999</c:v>
                </c:pt>
                <c:pt idx="11">
                  <c:v>0.61799999999999999</c:v>
                </c:pt>
                <c:pt idx="12">
                  <c:v>0.60199999999999998</c:v>
                </c:pt>
                <c:pt idx="13">
                  <c:v>0.59899999999999998</c:v>
                </c:pt>
              </c:numCache>
            </c:numRef>
          </c:val>
        </c:ser>
        <c:dLbls>
          <c:showLegendKey val="0"/>
          <c:showVal val="0"/>
          <c:showCatName val="0"/>
          <c:showSerName val="0"/>
          <c:showPercent val="0"/>
          <c:showBubbleSize val="0"/>
        </c:dLbls>
        <c:gapWidth val="150"/>
        <c:axId val="178861568"/>
        <c:axId val="178863104"/>
      </c:barChart>
      <c:catAx>
        <c:axId val="178861568"/>
        <c:scaling>
          <c:orientation val="minMax"/>
        </c:scaling>
        <c:delete val="0"/>
        <c:axPos val="b"/>
        <c:numFmt formatCode="General" sourceLinked="1"/>
        <c:majorTickMark val="out"/>
        <c:minorTickMark val="none"/>
        <c:tickLblPos val="nextTo"/>
        <c:crossAx val="178863104"/>
        <c:crosses val="autoZero"/>
        <c:auto val="1"/>
        <c:lblAlgn val="ctr"/>
        <c:lblOffset val="100"/>
        <c:noMultiLvlLbl val="0"/>
      </c:catAx>
      <c:valAx>
        <c:axId val="17886310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78861568"/>
        <c:crosses val="autoZero"/>
        <c:crossBetween val="between"/>
      </c:valAx>
    </c:plotArea>
    <c:legend>
      <c:legendPos val="b"/>
      <c:layout/>
      <c:overlay val="0"/>
    </c:legend>
    <c:plotVisOnly val="1"/>
    <c:dispBlanksAs val="gap"/>
    <c:showDLblsOverMax val="0"/>
  </c:chart>
  <c:spPr>
    <a:ln>
      <a:solidFill>
        <a:srgbClr val="FCC30B"/>
      </a:solidFill>
      <a:prstDash val="solid"/>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Share of renewable energy in gross final energy consumption by sector, 2010-2023 (Percentage)</a:t>
            </a:r>
            <a:endParaRPr sz="1200" b="0"/>
          </a:p>
          <a:p>
            <a:pPr>
              <a:defRPr sz="1400">
                <a:latin typeface="Calibri"/>
                <a:ea typeface="Calibri"/>
                <a:cs typeface="Calibri"/>
              </a:defRPr>
            </a:pPr>
            <a:r>
              <a:rPr sz="1200" b="0"/>
              <a:t>SDG ind 07_40: freq=Annual, nrg_bal=Renewable energy sources in electricity</a:t>
            </a:r>
          </a:p>
        </c:rich>
      </c:tx>
      <c:overlay val="0"/>
    </c:title>
    <c:autoTitleDeleted val="0"/>
    <c:plotArea>
      <c:layout/>
      <c:barChart>
        <c:barDir val="col"/>
        <c:grouping val="clustered"/>
        <c:varyColors val="0"/>
        <c:ser>
          <c:idx val="0"/>
          <c:order val="0"/>
          <c:tx>
            <c:strRef>
              <c:f>'07_40'!$A$45</c:f>
              <c:strCache>
                <c:ptCount val="1"/>
                <c:pt idx="0">
                  <c:v>European Union - 27 countries (from 2020)</c:v>
                </c:pt>
              </c:strCache>
            </c:strRef>
          </c:tx>
          <c:spPr>
            <a:solidFill>
              <a:srgbClr val="FCC30B"/>
            </a:solidFill>
          </c:spPr>
          <c:invertIfNegative val="0"/>
          <c:cat>
            <c:numRef>
              <c:f>'07_40'!$B$44:$O$44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'07_40'!$B$45:$O$45</c:f>
              <c:numCache>
                <c:formatCode>General</c:formatCode>
                <c:ptCount val="14"/>
                <c:pt idx="0">
                  <c:v>21.283000000000001</c:v>
                </c:pt>
                <c:pt idx="1">
                  <c:v>23.3</c:v>
                </c:pt>
                <c:pt idx="2">
                  <c:v>25.138000000000002</c:v>
                </c:pt>
                <c:pt idx="3">
                  <c:v>26.768999999999998</c:v>
                </c:pt>
                <c:pt idx="4">
                  <c:v>28.600999999999999</c:v>
                </c:pt>
                <c:pt idx="5">
                  <c:v>29.655000000000001</c:v>
                </c:pt>
                <c:pt idx="6">
                  <c:v>30.172000000000001</c:v>
                </c:pt>
                <c:pt idx="7">
                  <c:v>31.103999999999999</c:v>
                </c:pt>
                <c:pt idx="8">
                  <c:v>32.134</c:v>
                </c:pt>
                <c:pt idx="9">
                  <c:v>34.085999999999999</c:v>
                </c:pt>
                <c:pt idx="10">
                  <c:v>37.408000000000001</c:v>
                </c:pt>
                <c:pt idx="11">
                  <c:v>37.777000000000001</c:v>
                </c:pt>
                <c:pt idx="12">
                  <c:v>41.249000000000002</c:v>
                </c:pt>
                <c:pt idx="13">
                  <c:v>45.298999999999999</c:v>
                </c:pt>
              </c:numCache>
            </c:numRef>
          </c:val>
        </c:ser>
        <c:ser>
          <c:idx val="1"/>
          <c:order val="1"/>
          <c:tx>
            <c:strRef>
              <c:f>'07_40'!$A$46</c:f>
              <c:strCache>
                <c:ptCount val="1"/>
                <c:pt idx="0">
                  <c:v>Denmark</c:v>
                </c:pt>
              </c:strCache>
            </c:strRef>
          </c:tx>
          <c:spPr>
            <a:solidFill>
              <a:srgbClr val="D7A521"/>
            </a:solidFill>
          </c:spPr>
          <c:invertIfNegative val="0"/>
          <c:cat>
            <c:numRef>
              <c:f>'07_40'!$B$44:$O$44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'07_40'!$B$46:$O$46</c:f>
              <c:numCache>
                <c:formatCode>General</c:formatCode>
                <c:ptCount val="14"/>
                <c:pt idx="0">
                  <c:v>32.734999999999999</c:v>
                </c:pt>
                <c:pt idx="1">
                  <c:v>35.874000000000002</c:v>
                </c:pt>
                <c:pt idx="2">
                  <c:v>38.716000000000001</c:v>
                </c:pt>
                <c:pt idx="3">
                  <c:v>43.084000000000003</c:v>
                </c:pt>
                <c:pt idx="4">
                  <c:v>48.493000000000002</c:v>
                </c:pt>
                <c:pt idx="5">
                  <c:v>51.292000000000002</c:v>
                </c:pt>
                <c:pt idx="6">
                  <c:v>53.716999999999999</c:v>
                </c:pt>
                <c:pt idx="7">
                  <c:v>59.94</c:v>
                </c:pt>
                <c:pt idx="8">
                  <c:v>62.393999999999998</c:v>
                </c:pt>
                <c:pt idx="9">
                  <c:v>65.346999999999994</c:v>
                </c:pt>
                <c:pt idx="10">
                  <c:v>65.322999999999993</c:v>
                </c:pt>
                <c:pt idx="11">
                  <c:v>72.92</c:v>
                </c:pt>
                <c:pt idx="12">
                  <c:v>77.221999999999994</c:v>
                </c:pt>
                <c:pt idx="13">
                  <c:v>79.391999999999996</c:v>
                </c:pt>
              </c:numCache>
            </c:numRef>
          </c:val>
        </c:ser>
        <c:ser>
          <c:idx val="2"/>
          <c:order val="2"/>
          <c:tx>
            <c:strRef>
              <c:f>'07_40'!$A$47</c:f>
              <c:strCache>
                <c:ptCount val="1"/>
                <c:pt idx="0">
                  <c:v>Croatia</c:v>
                </c:pt>
              </c:strCache>
            </c:strRef>
          </c:tx>
          <c:spPr>
            <a:solidFill>
              <a:srgbClr val="C0921E"/>
            </a:solidFill>
          </c:spPr>
          <c:invertIfNegative val="0"/>
          <c:cat>
            <c:numRef>
              <c:f>'07_40'!$B$44:$O$44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'07_40'!$B$47:$O$47</c:f>
              <c:numCache>
                <c:formatCode>General</c:formatCode>
                <c:ptCount val="14"/>
                <c:pt idx="0">
                  <c:v>37.520000000000003</c:v>
                </c:pt>
                <c:pt idx="1">
                  <c:v>37.591999999999999</c:v>
                </c:pt>
                <c:pt idx="2">
                  <c:v>38.764000000000003</c:v>
                </c:pt>
                <c:pt idx="3">
                  <c:v>42.076999999999998</c:v>
                </c:pt>
                <c:pt idx="4">
                  <c:v>45.241</c:v>
                </c:pt>
                <c:pt idx="5">
                  <c:v>45.408999999999999</c:v>
                </c:pt>
                <c:pt idx="6">
                  <c:v>46.667000000000002</c:v>
                </c:pt>
                <c:pt idx="7">
                  <c:v>46.436999999999998</c:v>
                </c:pt>
                <c:pt idx="8">
                  <c:v>48.139000000000003</c:v>
                </c:pt>
                <c:pt idx="9">
                  <c:v>49.783000000000001</c:v>
                </c:pt>
                <c:pt idx="10">
                  <c:v>53.816000000000003</c:v>
                </c:pt>
                <c:pt idx="11">
                  <c:v>53.470999999999997</c:v>
                </c:pt>
                <c:pt idx="12">
                  <c:v>56.244999999999997</c:v>
                </c:pt>
                <c:pt idx="13">
                  <c:v>58.826000000000001</c:v>
                </c:pt>
              </c:numCache>
            </c:numRef>
          </c:val>
        </c:ser>
        <c:ser>
          <c:idx val="3"/>
          <c:order val="3"/>
          <c:tx>
            <c:strRef>
              <c:f>'07_40'!$A$48</c:f>
              <c:strCache>
                <c:ptCount val="1"/>
                <c:pt idx="0">
                  <c:v>Serbia</c:v>
                </c:pt>
              </c:strCache>
            </c:strRef>
          </c:tx>
          <c:spPr>
            <a:solidFill>
              <a:srgbClr val="AD831B"/>
            </a:solidFill>
          </c:spPr>
          <c:invertIfNegative val="0"/>
          <c:cat>
            <c:numRef>
              <c:f>'07_40'!$B$44:$O$44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'07_40'!$B$48:$O$48</c:f>
              <c:numCache>
                <c:formatCode>General</c:formatCode>
                <c:ptCount val="14"/>
                <c:pt idx="0">
                  <c:v>28.183</c:v>
                </c:pt>
                <c:pt idx="1">
                  <c:v>27.526</c:v>
                </c:pt>
                <c:pt idx="2">
                  <c:v>28.509</c:v>
                </c:pt>
                <c:pt idx="3">
                  <c:v>27.971</c:v>
                </c:pt>
                <c:pt idx="4">
                  <c:v>30.274000000000001</c:v>
                </c:pt>
                <c:pt idx="5">
                  <c:v>28.914999999999999</c:v>
                </c:pt>
                <c:pt idx="6">
                  <c:v>29.154</c:v>
                </c:pt>
                <c:pt idx="7">
                  <c:v>27.448</c:v>
                </c:pt>
                <c:pt idx="8">
                  <c:v>28.658000000000001</c:v>
                </c:pt>
                <c:pt idx="9">
                  <c:v>30.106999999999999</c:v>
                </c:pt>
                <c:pt idx="10">
                  <c:v>30.701000000000001</c:v>
                </c:pt>
                <c:pt idx="11">
                  <c:v>29.896999999999998</c:v>
                </c:pt>
                <c:pt idx="12">
                  <c:v>30.141999999999999</c:v>
                </c:pt>
                <c:pt idx="13">
                  <c:v>31.748000000000001</c:v>
                </c:pt>
              </c:numCache>
            </c:numRef>
          </c:val>
        </c:ser>
        <c:dLbls>
          <c:showLegendKey val="0"/>
          <c:showVal val="0"/>
          <c:showCatName val="0"/>
          <c:showSerName val="0"/>
          <c:showPercent val="0"/>
          <c:showBubbleSize val="0"/>
        </c:dLbls>
        <c:gapWidth val="150"/>
        <c:axId val="179467008"/>
        <c:axId val="179468544"/>
      </c:barChart>
      <c:catAx>
        <c:axId val="179467008"/>
        <c:scaling>
          <c:orientation val="minMax"/>
        </c:scaling>
        <c:delete val="0"/>
        <c:axPos val="b"/>
        <c:numFmt formatCode="General" sourceLinked="1"/>
        <c:majorTickMark val="out"/>
        <c:minorTickMark val="none"/>
        <c:tickLblPos val="nextTo"/>
        <c:crossAx val="179468544"/>
        <c:crosses val="autoZero"/>
        <c:auto val="1"/>
        <c:lblAlgn val="ctr"/>
        <c:lblOffset val="100"/>
        <c:noMultiLvlLbl val="0"/>
      </c:catAx>
      <c:valAx>
        <c:axId val="17946854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79467008"/>
        <c:crosses val="autoZero"/>
        <c:crossBetween val="between"/>
      </c:valAx>
    </c:plotArea>
    <c:legend>
      <c:legendPos val="b"/>
      <c:overlay val="0"/>
    </c:legend>
    <c:plotVisOnly val="1"/>
    <c:dispBlanksAs val="gap"/>
    <c:showDLblsOverMax val="0"/>
  </c:chart>
  <c:spPr>
    <a:ln>
      <a:solidFill>
        <a:srgbClr val="FCC30B"/>
      </a:solidFill>
      <a:prstDash val="solid"/>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t>Share of renewable energy in gross final energy consumption by sector, 2010-2023 (Percentage)</a:t>
            </a:r>
            <a:endParaRPr sz="1200" b="0"/>
          </a:p>
          <a:p>
            <a:pPr>
              <a:defRPr sz="1400">
                <a:latin typeface="Calibri"/>
                <a:ea typeface="Calibri"/>
                <a:cs typeface="Calibri"/>
              </a:defRPr>
            </a:pPr>
            <a:r>
              <a:rPr sz="1200" b="0"/>
              <a:t>SDG ind 07_40: freq=Annual, nrg_bal=Renewable energy sources in heating and cooling</a:t>
            </a:r>
          </a:p>
        </c:rich>
      </c:tx>
      <c:overlay val="0"/>
    </c:title>
    <c:autoTitleDeleted val="0"/>
    <c:plotArea>
      <c:layout/>
      <c:barChart>
        <c:barDir val="col"/>
        <c:grouping val="clustered"/>
        <c:varyColors val="0"/>
        <c:ser>
          <c:idx val="0"/>
          <c:order val="0"/>
          <c:tx>
            <c:strRef>
              <c:f>'07_40'!$A$56</c:f>
              <c:strCache>
                <c:ptCount val="1"/>
                <c:pt idx="0">
                  <c:v>European Union - 27 countries (from 2020)</c:v>
                </c:pt>
              </c:strCache>
            </c:strRef>
          </c:tx>
          <c:spPr>
            <a:solidFill>
              <a:srgbClr val="FCC30B"/>
            </a:solidFill>
          </c:spPr>
          <c:invertIfNegative val="0"/>
          <c:cat>
            <c:numRef>
              <c:f>'07_40'!$B$55:$O$55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'07_40'!$B$56:$O$56</c:f>
              <c:numCache>
                <c:formatCode>General</c:formatCode>
                <c:ptCount val="14"/>
                <c:pt idx="0">
                  <c:v>16.995000000000001</c:v>
                </c:pt>
                <c:pt idx="1">
                  <c:v>17.414999999999999</c:v>
                </c:pt>
                <c:pt idx="2">
                  <c:v>18.582000000000001</c:v>
                </c:pt>
                <c:pt idx="3">
                  <c:v>19.044</c:v>
                </c:pt>
                <c:pt idx="4">
                  <c:v>19.928999999999998</c:v>
                </c:pt>
                <c:pt idx="5">
                  <c:v>20.306999999999999</c:v>
                </c:pt>
                <c:pt idx="6">
                  <c:v>20.399999999999999</c:v>
                </c:pt>
                <c:pt idx="7">
                  <c:v>20.818999999999999</c:v>
                </c:pt>
                <c:pt idx="8">
                  <c:v>21.603999999999999</c:v>
                </c:pt>
                <c:pt idx="9">
                  <c:v>22.431999999999999</c:v>
                </c:pt>
                <c:pt idx="10">
                  <c:v>22.983000000000001</c:v>
                </c:pt>
                <c:pt idx="11">
                  <c:v>23.03</c:v>
                </c:pt>
                <c:pt idx="12">
                  <c:v>24.917000000000002</c:v>
                </c:pt>
                <c:pt idx="13">
                  <c:v>26.236999999999998</c:v>
                </c:pt>
              </c:numCache>
            </c:numRef>
          </c:val>
        </c:ser>
        <c:ser>
          <c:idx val="1"/>
          <c:order val="1"/>
          <c:tx>
            <c:strRef>
              <c:f>'07_40'!$A$57</c:f>
              <c:strCache>
                <c:ptCount val="1"/>
                <c:pt idx="0">
                  <c:v>Denmark</c:v>
                </c:pt>
              </c:strCache>
            </c:strRef>
          </c:tx>
          <c:spPr>
            <a:solidFill>
              <a:srgbClr val="D7A521"/>
            </a:solidFill>
          </c:spPr>
          <c:invertIfNegative val="0"/>
          <c:cat>
            <c:numRef>
              <c:f>'07_40'!$B$55:$O$55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'07_40'!$B$57:$O$57</c:f>
              <c:numCache>
                <c:formatCode>General</c:formatCode>
                <c:ptCount val="14"/>
                <c:pt idx="0">
                  <c:v>30.369</c:v>
                </c:pt>
                <c:pt idx="1">
                  <c:v>31.888999999999999</c:v>
                </c:pt>
                <c:pt idx="2">
                  <c:v>33.201000000000001</c:v>
                </c:pt>
                <c:pt idx="3">
                  <c:v>34.679000000000002</c:v>
                </c:pt>
                <c:pt idx="4">
                  <c:v>38.014000000000003</c:v>
                </c:pt>
                <c:pt idx="5">
                  <c:v>39.536000000000001</c:v>
                </c:pt>
                <c:pt idx="6">
                  <c:v>41.078000000000003</c:v>
                </c:pt>
                <c:pt idx="7">
                  <c:v>44.063000000000002</c:v>
                </c:pt>
                <c:pt idx="8">
                  <c:v>44.968000000000004</c:v>
                </c:pt>
                <c:pt idx="9">
                  <c:v>47.302</c:v>
                </c:pt>
                <c:pt idx="10">
                  <c:v>51.073</c:v>
                </c:pt>
                <c:pt idx="11">
                  <c:v>51.292000000000002</c:v>
                </c:pt>
                <c:pt idx="12">
                  <c:v>52.323</c:v>
                </c:pt>
                <c:pt idx="13">
                  <c:v>54.898000000000003</c:v>
                </c:pt>
              </c:numCache>
            </c:numRef>
          </c:val>
        </c:ser>
        <c:ser>
          <c:idx val="2"/>
          <c:order val="2"/>
          <c:tx>
            <c:strRef>
              <c:f>'07_40'!$A$58</c:f>
              <c:strCache>
                <c:ptCount val="1"/>
                <c:pt idx="0">
                  <c:v>Croatia</c:v>
                </c:pt>
              </c:strCache>
            </c:strRef>
          </c:tx>
          <c:spPr>
            <a:solidFill>
              <a:srgbClr val="C0921E"/>
            </a:solidFill>
          </c:spPr>
          <c:invertIfNegative val="0"/>
          <c:cat>
            <c:numRef>
              <c:f>'07_40'!$B$55:$O$55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'07_40'!$B$58:$O$58</c:f>
              <c:numCache>
                <c:formatCode>General</c:formatCode>
                <c:ptCount val="14"/>
                <c:pt idx="0">
                  <c:v>32.881</c:v>
                </c:pt>
                <c:pt idx="1">
                  <c:v>33.82</c:v>
                </c:pt>
                <c:pt idx="2">
                  <c:v>36.554000000000002</c:v>
                </c:pt>
                <c:pt idx="3">
                  <c:v>37.308</c:v>
                </c:pt>
                <c:pt idx="4">
                  <c:v>36.219000000000001</c:v>
                </c:pt>
                <c:pt idx="5">
                  <c:v>38.619</c:v>
                </c:pt>
                <c:pt idx="6">
                  <c:v>37.636000000000003</c:v>
                </c:pt>
                <c:pt idx="7">
                  <c:v>36.627000000000002</c:v>
                </c:pt>
                <c:pt idx="8">
                  <c:v>36.65</c:v>
                </c:pt>
                <c:pt idx="9">
                  <c:v>36.790999999999997</c:v>
                </c:pt>
                <c:pt idx="10">
                  <c:v>36.927999999999997</c:v>
                </c:pt>
                <c:pt idx="11">
                  <c:v>38.006</c:v>
                </c:pt>
                <c:pt idx="12">
                  <c:v>37.213000000000001</c:v>
                </c:pt>
                <c:pt idx="13">
                  <c:v>36.173000000000002</c:v>
                </c:pt>
              </c:numCache>
            </c:numRef>
          </c:val>
        </c:ser>
        <c:ser>
          <c:idx val="3"/>
          <c:order val="3"/>
          <c:tx>
            <c:strRef>
              <c:f>'07_40'!$A$59</c:f>
              <c:strCache>
                <c:ptCount val="1"/>
                <c:pt idx="0">
                  <c:v>Serbia</c:v>
                </c:pt>
              </c:strCache>
            </c:strRef>
          </c:tx>
          <c:spPr>
            <a:solidFill>
              <a:srgbClr val="AD831B"/>
            </a:solidFill>
          </c:spPr>
          <c:invertIfNegative val="0"/>
          <c:cat>
            <c:numRef>
              <c:f>'07_40'!$B$55:$O$55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'07_40'!$B$59:$O$59</c:f>
              <c:numCache>
                <c:formatCode>General</c:formatCode>
                <c:ptCount val="14"/>
                <c:pt idx="0">
                  <c:v>23.196000000000002</c:v>
                </c:pt>
                <c:pt idx="1">
                  <c:v>21.088999999999999</c:v>
                </c:pt>
                <c:pt idx="2">
                  <c:v>23.204999999999998</c:v>
                </c:pt>
                <c:pt idx="3">
                  <c:v>25.145</c:v>
                </c:pt>
                <c:pt idx="4">
                  <c:v>28.844000000000001</c:v>
                </c:pt>
                <c:pt idx="5">
                  <c:v>26.928999999999998</c:v>
                </c:pt>
                <c:pt idx="6">
                  <c:v>25.079000000000001</c:v>
                </c:pt>
                <c:pt idx="7">
                  <c:v>24.896000000000001</c:v>
                </c:pt>
                <c:pt idx="8">
                  <c:v>24.294</c:v>
                </c:pt>
                <c:pt idx="9">
                  <c:v>26.648</c:v>
                </c:pt>
                <c:pt idx="10">
                  <c:v>35.68</c:v>
                </c:pt>
                <c:pt idx="11">
                  <c:v>35.401000000000003</c:v>
                </c:pt>
                <c:pt idx="12">
                  <c:v>34.732999999999997</c:v>
                </c:pt>
                <c:pt idx="13">
                  <c:v>35.880000000000003</c:v>
                </c:pt>
              </c:numCache>
            </c:numRef>
          </c:val>
        </c:ser>
        <c:dLbls>
          <c:showLegendKey val="0"/>
          <c:showVal val="0"/>
          <c:showCatName val="0"/>
          <c:showSerName val="0"/>
          <c:showPercent val="0"/>
          <c:showBubbleSize val="0"/>
        </c:dLbls>
        <c:gapWidth val="150"/>
        <c:axId val="164811136"/>
        <c:axId val="164814208"/>
      </c:barChart>
      <c:catAx>
        <c:axId val="164811136"/>
        <c:scaling>
          <c:orientation val="minMax"/>
        </c:scaling>
        <c:delete val="0"/>
        <c:axPos val="b"/>
        <c:numFmt formatCode="General" sourceLinked="1"/>
        <c:majorTickMark val="out"/>
        <c:minorTickMark val="none"/>
        <c:tickLblPos val="nextTo"/>
        <c:crossAx val="164814208"/>
        <c:crosses val="autoZero"/>
        <c:auto val="1"/>
        <c:lblAlgn val="ctr"/>
        <c:lblOffset val="100"/>
        <c:noMultiLvlLbl val="0"/>
      </c:catAx>
      <c:valAx>
        <c:axId val="164814208"/>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64811136"/>
        <c:crosses val="autoZero"/>
        <c:crossBetween val="between"/>
      </c:valAx>
    </c:plotArea>
    <c:legend>
      <c:legendPos val="b"/>
      <c:overlay val="0"/>
    </c:legend>
    <c:plotVisOnly val="1"/>
    <c:dispBlanksAs val="gap"/>
    <c:showDLblsOverMax val="0"/>
  </c:chart>
  <c:spPr>
    <a:ln>
      <a:solidFill>
        <a:srgbClr val="FCC30B"/>
      </a:solidFill>
      <a:prstDash val="solid"/>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Energy import dependency by products, 2010-2023 (Percentage)</a:t>
            </a:r>
            <a:endParaRPr lang="en-US" sz="1200" b="0"/>
          </a:p>
          <a:p>
            <a:pPr>
              <a:defRPr sz="1400">
                <a:latin typeface="Calibri"/>
                <a:ea typeface="Calibri"/>
                <a:cs typeface="Calibri"/>
              </a:defRPr>
            </a:pPr>
            <a:r>
              <a:rPr lang="en-US" sz="1200" b="0"/>
              <a:t>SDG ind 07_50: freq=Annual, siec=Total</a:t>
            </a:r>
          </a:p>
        </c:rich>
      </c:tx>
      <c:layout/>
      <c:overlay val="0"/>
    </c:title>
    <c:autoTitleDeleted val="0"/>
    <c:plotArea>
      <c:layout/>
      <c:barChart>
        <c:barDir val="col"/>
        <c:grouping val="clustered"/>
        <c:varyColors val="0"/>
        <c:ser>
          <c:idx val="0"/>
          <c:order val="0"/>
          <c:tx>
            <c:strRef>
              <c:f>'07_50'!$A$23</c:f>
              <c:strCache>
                <c:ptCount val="1"/>
                <c:pt idx="0">
                  <c:v>European Union - 27 countries (from 2020)</c:v>
                </c:pt>
              </c:strCache>
            </c:strRef>
          </c:tx>
          <c:spPr>
            <a:solidFill>
              <a:srgbClr val="FCC30B"/>
            </a:solidFill>
          </c:spPr>
          <c:invertIfNegative val="0"/>
          <c:cat>
            <c:numRef>
              <c:f>'07_50'!$B$22:$O$22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'07_50'!$B$23:$O$23</c:f>
              <c:numCache>
                <c:formatCode>General</c:formatCode>
                <c:ptCount val="14"/>
                <c:pt idx="0">
                  <c:v>55.746000000000002</c:v>
                </c:pt>
                <c:pt idx="1">
                  <c:v>56.337000000000003</c:v>
                </c:pt>
                <c:pt idx="2">
                  <c:v>54.890999999999998</c:v>
                </c:pt>
                <c:pt idx="3">
                  <c:v>53.908000000000001</c:v>
                </c:pt>
                <c:pt idx="4">
                  <c:v>54.4</c:v>
                </c:pt>
                <c:pt idx="5">
                  <c:v>55.999000000000002</c:v>
                </c:pt>
                <c:pt idx="6">
                  <c:v>56.124000000000002</c:v>
                </c:pt>
                <c:pt idx="7">
                  <c:v>57.502000000000002</c:v>
                </c:pt>
                <c:pt idx="8">
                  <c:v>58.122</c:v>
                </c:pt>
                <c:pt idx="9">
                  <c:v>60.470999999999997</c:v>
                </c:pt>
                <c:pt idx="10">
                  <c:v>57.459000000000003</c:v>
                </c:pt>
                <c:pt idx="11">
                  <c:v>55.52</c:v>
                </c:pt>
                <c:pt idx="12">
                  <c:v>62.514000000000003</c:v>
                </c:pt>
                <c:pt idx="13">
                  <c:v>58.271999999999998</c:v>
                </c:pt>
              </c:numCache>
            </c:numRef>
          </c:val>
        </c:ser>
        <c:ser>
          <c:idx val="1"/>
          <c:order val="1"/>
          <c:tx>
            <c:strRef>
              <c:f>'07_50'!$A$24</c:f>
              <c:strCache>
                <c:ptCount val="1"/>
                <c:pt idx="0">
                  <c:v>Denmark</c:v>
                </c:pt>
              </c:strCache>
            </c:strRef>
          </c:tx>
          <c:spPr>
            <a:solidFill>
              <a:srgbClr val="D7A521"/>
            </a:solidFill>
          </c:spPr>
          <c:invertIfNegative val="0"/>
          <c:cat>
            <c:numRef>
              <c:f>'07_50'!$B$22:$O$22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'07_50'!$B$24:$O$24</c:f>
              <c:numCache>
                <c:formatCode>General</c:formatCode>
                <c:ptCount val="14"/>
                <c:pt idx="0">
                  <c:v>-16.234999999999999</c:v>
                </c:pt>
                <c:pt idx="1">
                  <c:v>-6.3150000000000004</c:v>
                </c:pt>
                <c:pt idx="2">
                  <c:v>-3.1760000000000002</c:v>
                </c:pt>
                <c:pt idx="3">
                  <c:v>12.311999999999999</c:v>
                </c:pt>
                <c:pt idx="4">
                  <c:v>12.225</c:v>
                </c:pt>
                <c:pt idx="5">
                  <c:v>13.077999999999999</c:v>
                </c:pt>
                <c:pt idx="6">
                  <c:v>13.57</c:v>
                </c:pt>
                <c:pt idx="7">
                  <c:v>11.343999999999999</c:v>
                </c:pt>
                <c:pt idx="8">
                  <c:v>22.704000000000001</c:v>
                </c:pt>
                <c:pt idx="9">
                  <c:v>38.881999999999998</c:v>
                </c:pt>
                <c:pt idx="10">
                  <c:v>44.89</c:v>
                </c:pt>
                <c:pt idx="11">
                  <c:v>32.225000000000001</c:v>
                </c:pt>
                <c:pt idx="12">
                  <c:v>42.753999999999998</c:v>
                </c:pt>
                <c:pt idx="13">
                  <c:v>38.868000000000002</c:v>
                </c:pt>
              </c:numCache>
            </c:numRef>
          </c:val>
        </c:ser>
        <c:ser>
          <c:idx val="2"/>
          <c:order val="2"/>
          <c:tx>
            <c:strRef>
              <c:f>'07_50'!$A$25</c:f>
              <c:strCache>
                <c:ptCount val="1"/>
                <c:pt idx="0">
                  <c:v>Croatia</c:v>
                </c:pt>
              </c:strCache>
            </c:strRef>
          </c:tx>
          <c:spPr>
            <a:solidFill>
              <a:srgbClr val="C0921E"/>
            </a:solidFill>
          </c:spPr>
          <c:invertIfNegative val="0"/>
          <c:cat>
            <c:numRef>
              <c:f>'07_50'!$B$22:$O$22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'07_50'!$B$25:$O$25</c:f>
              <c:numCache>
                <c:formatCode>General</c:formatCode>
                <c:ptCount val="14"/>
                <c:pt idx="0">
                  <c:v>46.695999999999998</c:v>
                </c:pt>
                <c:pt idx="1">
                  <c:v>49.640999999999998</c:v>
                </c:pt>
                <c:pt idx="2">
                  <c:v>49.847000000000001</c:v>
                </c:pt>
                <c:pt idx="3">
                  <c:v>47.436</c:v>
                </c:pt>
                <c:pt idx="4">
                  <c:v>44.206000000000003</c:v>
                </c:pt>
                <c:pt idx="5">
                  <c:v>48.790999999999997</c:v>
                </c:pt>
                <c:pt idx="6">
                  <c:v>48.43</c:v>
                </c:pt>
                <c:pt idx="7">
                  <c:v>53.156999999999996</c:v>
                </c:pt>
                <c:pt idx="8">
                  <c:v>52.695</c:v>
                </c:pt>
                <c:pt idx="9">
                  <c:v>56.216000000000001</c:v>
                </c:pt>
                <c:pt idx="10">
                  <c:v>53.564</c:v>
                </c:pt>
                <c:pt idx="11">
                  <c:v>54.539000000000001</c:v>
                </c:pt>
                <c:pt idx="12">
                  <c:v>60.302999999999997</c:v>
                </c:pt>
                <c:pt idx="13">
                  <c:v>55.722000000000001</c:v>
                </c:pt>
              </c:numCache>
            </c:numRef>
          </c:val>
        </c:ser>
        <c:ser>
          <c:idx val="3"/>
          <c:order val="3"/>
          <c:tx>
            <c:strRef>
              <c:f>'07_50'!$A$26</c:f>
              <c:strCache>
                <c:ptCount val="1"/>
                <c:pt idx="0">
                  <c:v>Serbia</c:v>
                </c:pt>
              </c:strCache>
            </c:strRef>
          </c:tx>
          <c:spPr>
            <a:solidFill>
              <a:srgbClr val="AD831B"/>
            </a:solidFill>
          </c:spPr>
          <c:invertIfNegative val="0"/>
          <c:cat>
            <c:numRef>
              <c:f>'07_50'!$B$22:$O$22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'07_50'!$B$26:$O$26</c:f>
              <c:numCache>
                <c:formatCode>General</c:formatCode>
                <c:ptCount val="14"/>
                <c:pt idx="0">
                  <c:v>33.515999999999998</c:v>
                </c:pt>
                <c:pt idx="1">
                  <c:v>30.445</c:v>
                </c:pt>
                <c:pt idx="2">
                  <c:v>27.94</c:v>
                </c:pt>
                <c:pt idx="3">
                  <c:v>24.094000000000001</c:v>
                </c:pt>
                <c:pt idx="4">
                  <c:v>27.937000000000001</c:v>
                </c:pt>
                <c:pt idx="5">
                  <c:v>27.693000000000001</c:v>
                </c:pt>
                <c:pt idx="6">
                  <c:v>29.725999999999999</c:v>
                </c:pt>
                <c:pt idx="7">
                  <c:v>33.814999999999998</c:v>
                </c:pt>
                <c:pt idx="8">
                  <c:v>34.64</c:v>
                </c:pt>
                <c:pt idx="9">
                  <c:v>35.618000000000002</c:v>
                </c:pt>
                <c:pt idx="10">
                  <c:v>30.021999999999998</c:v>
                </c:pt>
                <c:pt idx="11">
                  <c:v>34.777999999999999</c:v>
                </c:pt>
                <c:pt idx="12">
                  <c:v>44.902000000000001</c:v>
                </c:pt>
                <c:pt idx="13">
                  <c:v>0</c:v>
                </c:pt>
              </c:numCache>
            </c:numRef>
          </c:val>
        </c:ser>
        <c:dLbls>
          <c:showLegendKey val="0"/>
          <c:showVal val="0"/>
          <c:showCatName val="0"/>
          <c:showSerName val="0"/>
          <c:showPercent val="0"/>
          <c:showBubbleSize val="0"/>
        </c:dLbls>
        <c:gapWidth val="150"/>
        <c:axId val="178024832"/>
        <c:axId val="178508544"/>
      </c:barChart>
      <c:catAx>
        <c:axId val="178024832"/>
        <c:scaling>
          <c:orientation val="minMax"/>
        </c:scaling>
        <c:delete val="0"/>
        <c:axPos val="b"/>
        <c:numFmt formatCode="General" sourceLinked="1"/>
        <c:majorTickMark val="out"/>
        <c:minorTickMark val="none"/>
        <c:tickLblPos val="nextTo"/>
        <c:crossAx val="178508544"/>
        <c:crosses val="autoZero"/>
        <c:auto val="1"/>
        <c:lblAlgn val="ctr"/>
        <c:lblOffset val="100"/>
        <c:noMultiLvlLbl val="0"/>
      </c:catAx>
      <c:valAx>
        <c:axId val="178508544"/>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78024832"/>
        <c:crosses val="autoZero"/>
        <c:crossBetween val="between"/>
      </c:valAx>
    </c:plotArea>
    <c:legend>
      <c:legendPos val="b"/>
      <c:layout/>
      <c:overlay val="0"/>
    </c:legend>
    <c:plotVisOnly val="1"/>
    <c:dispBlanksAs val="gap"/>
    <c:showDLblsOverMax val="0"/>
  </c:chart>
  <c:spPr>
    <a:ln>
      <a:solidFill>
        <a:srgbClr val="FCC30B"/>
      </a:solidFill>
      <a:prstDash val="solid"/>
    </a:ln>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Calibri"/>
                <a:ea typeface="Calibri"/>
                <a:cs typeface="Calibri"/>
              </a:defRPr>
            </a:pPr>
            <a:r>
              <a:rPr lang="en-US"/>
              <a:t>Energy import dependency by products, 2010-2023 (Percentage)</a:t>
            </a:r>
            <a:endParaRPr lang="en-US" sz="1200" b="0"/>
          </a:p>
          <a:p>
            <a:pPr>
              <a:defRPr sz="1400">
                <a:latin typeface="Calibri"/>
                <a:ea typeface="Calibri"/>
                <a:cs typeface="Calibri"/>
              </a:defRPr>
            </a:pPr>
            <a:r>
              <a:rPr lang="en-US" sz="1200" b="0"/>
              <a:t>SDG ind 07_50: freq=Annual, siec=Solid fossil fuels</a:t>
            </a:r>
          </a:p>
        </c:rich>
      </c:tx>
      <c:layout/>
      <c:overlay val="0"/>
    </c:title>
    <c:autoTitleDeleted val="0"/>
    <c:plotArea>
      <c:layout/>
      <c:barChart>
        <c:barDir val="col"/>
        <c:grouping val="clustered"/>
        <c:varyColors val="0"/>
        <c:ser>
          <c:idx val="0"/>
          <c:order val="0"/>
          <c:tx>
            <c:strRef>
              <c:f>'07_50'!$A$34</c:f>
              <c:strCache>
                <c:ptCount val="1"/>
                <c:pt idx="0">
                  <c:v>European Union - 27 countries (from 2020)</c:v>
                </c:pt>
              </c:strCache>
            </c:strRef>
          </c:tx>
          <c:spPr>
            <a:solidFill>
              <a:srgbClr val="FCC30B"/>
            </a:solidFill>
          </c:spPr>
          <c:invertIfNegative val="0"/>
          <c:cat>
            <c:numRef>
              <c:f>'07_50'!$B$33:$O$33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'07_50'!$B$34:$O$34</c:f>
              <c:numCache>
                <c:formatCode>General</c:formatCode>
                <c:ptCount val="14"/>
                <c:pt idx="0">
                  <c:v>38.234999999999999</c:v>
                </c:pt>
                <c:pt idx="1">
                  <c:v>40.420999999999999</c:v>
                </c:pt>
                <c:pt idx="2">
                  <c:v>39.847000000000001</c:v>
                </c:pt>
                <c:pt idx="3">
                  <c:v>39.039000000000001</c:v>
                </c:pt>
                <c:pt idx="4">
                  <c:v>41.49</c:v>
                </c:pt>
                <c:pt idx="5">
                  <c:v>40.997</c:v>
                </c:pt>
                <c:pt idx="6">
                  <c:v>41.1</c:v>
                </c:pt>
                <c:pt idx="7">
                  <c:v>43.244</c:v>
                </c:pt>
                <c:pt idx="8">
                  <c:v>43.783000000000001</c:v>
                </c:pt>
                <c:pt idx="9">
                  <c:v>43.308</c:v>
                </c:pt>
                <c:pt idx="10">
                  <c:v>35.801000000000002</c:v>
                </c:pt>
                <c:pt idx="11">
                  <c:v>37.243000000000002</c:v>
                </c:pt>
                <c:pt idx="12">
                  <c:v>45.902000000000001</c:v>
                </c:pt>
                <c:pt idx="13">
                  <c:v>40.823999999999998</c:v>
                </c:pt>
              </c:numCache>
            </c:numRef>
          </c:val>
        </c:ser>
        <c:ser>
          <c:idx val="1"/>
          <c:order val="1"/>
          <c:tx>
            <c:strRef>
              <c:f>'07_50'!$A$35</c:f>
              <c:strCache>
                <c:ptCount val="1"/>
                <c:pt idx="0">
                  <c:v>Denmark</c:v>
                </c:pt>
              </c:strCache>
            </c:strRef>
          </c:tx>
          <c:spPr>
            <a:solidFill>
              <a:srgbClr val="D7A521"/>
            </a:solidFill>
          </c:spPr>
          <c:invertIfNegative val="0"/>
          <c:cat>
            <c:numRef>
              <c:f>'07_50'!$B$33:$O$33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'07_50'!$B$35:$O$35</c:f>
              <c:numCache>
                <c:formatCode>General</c:formatCode>
                <c:ptCount val="14"/>
                <c:pt idx="0">
                  <c:v>69.376999999999995</c:v>
                </c:pt>
                <c:pt idx="1">
                  <c:v>110.953</c:v>
                </c:pt>
                <c:pt idx="2">
                  <c:v>93.644999999999996</c:v>
                </c:pt>
                <c:pt idx="3">
                  <c:v>90.766000000000005</c:v>
                </c:pt>
                <c:pt idx="4">
                  <c:v>104.917</c:v>
                </c:pt>
                <c:pt idx="5">
                  <c:v>84.983999999999995</c:v>
                </c:pt>
                <c:pt idx="6">
                  <c:v>83.739000000000004</c:v>
                </c:pt>
                <c:pt idx="7">
                  <c:v>117.69499999999999</c:v>
                </c:pt>
                <c:pt idx="8">
                  <c:v>100.398</c:v>
                </c:pt>
                <c:pt idx="9">
                  <c:v>145.32400000000001</c:v>
                </c:pt>
                <c:pt idx="10">
                  <c:v>67.402000000000001</c:v>
                </c:pt>
                <c:pt idx="11">
                  <c:v>10.942</c:v>
                </c:pt>
                <c:pt idx="12">
                  <c:v>105.51600000000001</c:v>
                </c:pt>
                <c:pt idx="13">
                  <c:v>108.408</c:v>
                </c:pt>
              </c:numCache>
            </c:numRef>
          </c:val>
        </c:ser>
        <c:ser>
          <c:idx val="2"/>
          <c:order val="2"/>
          <c:tx>
            <c:strRef>
              <c:f>'07_50'!$A$36</c:f>
              <c:strCache>
                <c:ptCount val="1"/>
                <c:pt idx="0">
                  <c:v>Croatia</c:v>
                </c:pt>
              </c:strCache>
            </c:strRef>
          </c:tx>
          <c:spPr>
            <a:solidFill>
              <a:srgbClr val="C0921E"/>
            </a:solidFill>
          </c:spPr>
          <c:invertIfNegative val="0"/>
          <c:cat>
            <c:numRef>
              <c:f>'07_50'!$B$33:$O$33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'07_50'!$B$36:$O$36</c:f>
              <c:numCache>
                <c:formatCode>General</c:formatCode>
                <c:ptCount val="14"/>
                <c:pt idx="0">
                  <c:v>102.55800000000001</c:v>
                </c:pt>
                <c:pt idx="1">
                  <c:v>98.385000000000005</c:v>
                </c:pt>
                <c:pt idx="2">
                  <c:v>87.834999999999994</c:v>
                </c:pt>
                <c:pt idx="3">
                  <c:v>110.145</c:v>
                </c:pt>
                <c:pt idx="4">
                  <c:v>92.355999999999995</c:v>
                </c:pt>
                <c:pt idx="5">
                  <c:v>103.04</c:v>
                </c:pt>
                <c:pt idx="6">
                  <c:v>101.997</c:v>
                </c:pt>
                <c:pt idx="7">
                  <c:v>100.72499999999999</c:v>
                </c:pt>
                <c:pt idx="8">
                  <c:v>91.331000000000003</c:v>
                </c:pt>
                <c:pt idx="9">
                  <c:v>107.309</c:v>
                </c:pt>
                <c:pt idx="10">
                  <c:v>105.977</c:v>
                </c:pt>
                <c:pt idx="11">
                  <c:v>100.714</c:v>
                </c:pt>
                <c:pt idx="12">
                  <c:v>100.916</c:v>
                </c:pt>
                <c:pt idx="13">
                  <c:v>109.166</c:v>
                </c:pt>
              </c:numCache>
            </c:numRef>
          </c:val>
        </c:ser>
        <c:ser>
          <c:idx val="3"/>
          <c:order val="3"/>
          <c:tx>
            <c:strRef>
              <c:f>'07_50'!$A$37</c:f>
              <c:strCache>
                <c:ptCount val="1"/>
                <c:pt idx="0">
                  <c:v>Serbia</c:v>
                </c:pt>
              </c:strCache>
            </c:strRef>
          </c:tx>
          <c:spPr>
            <a:solidFill>
              <a:srgbClr val="AD831B"/>
            </a:solidFill>
          </c:spPr>
          <c:invertIfNegative val="0"/>
          <c:cat>
            <c:numRef>
              <c:f>'07_50'!$B$33:$O$33</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'07_50'!$B$37:$O$37</c:f>
              <c:numCache>
                <c:formatCode>General</c:formatCode>
                <c:ptCount val="14"/>
                <c:pt idx="0">
                  <c:v>9.3640000000000008</c:v>
                </c:pt>
                <c:pt idx="1">
                  <c:v>9.0670000000000002</c:v>
                </c:pt>
                <c:pt idx="2">
                  <c:v>5.31</c:v>
                </c:pt>
                <c:pt idx="3">
                  <c:v>3.472</c:v>
                </c:pt>
                <c:pt idx="4">
                  <c:v>7.4969999999999999</c:v>
                </c:pt>
                <c:pt idx="5">
                  <c:v>8.0350000000000001</c:v>
                </c:pt>
                <c:pt idx="6">
                  <c:v>7.89</c:v>
                </c:pt>
                <c:pt idx="7">
                  <c:v>8.5060000000000002</c:v>
                </c:pt>
                <c:pt idx="8">
                  <c:v>10.113</c:v>
                </c:pt>
                <c:pt idx="9">
                  <c:v>10.465999999999999</c:v>
                </c:pt>
                <c:pt idx="10">
                  <c:v>6.5110000000000001</c:v>
                </c:pt>
                <c:pt idx="11">
                  <c:v>9.5289999999999999</c:v>
                </c:pt>
                <c:pt idx="12">
                  <c:v>13.827</c:v>
                </c:pt>
                <c:pt idx="13">
                  <c:v>0</c:v>
                </c:pt>
              </c:numCache>
            </c:numRef>
          </c:val>
        </c:ser>
        <c:dLbls>
          <c:showLegendKey val="0"/>
          <c:showVal val="0"/>
          <c:showCatName val="0"/>
          <c:showSerName val="0"/>
          <c:showPercent val="0"/>
          <c:showBubbleSize val="0"/>
        </c:dLbls>
        <c:gapWidth val="150"/>
        <c:axId val="177966464"/>
        <c:axId val="177972352"/>
      </c:barChart>
      <c:catAx>
        <c:axId val="177966464"/>
        <c:scaling>
          <c:orientation val="minMax"/>
        </c:scaling>
        <c:delete val="0"/>
        <c:axPos val="b"/>
        <c:numFmt formatCode="General" sourceLinked="1"/>
        <c:majorTickMark val="out"/>
        <c:minorTickMark val="none"/>
        <c:tickLblPos val="nextTo"/>
        <c:crossAx val="177972352"/>
        <c:crosses val="autoZero"/>
        <c:auto val="1"/>
        <c:lblAlgn val="ctr"/>
        <c:lblOffset val="100"/>
        <c:noMultiLvlLbl val="0"/>
      </c:catAx>
      <c:valAx>
        <c:axId val="177972352"/>
        <c:scaling>
          <c:orientation val="minMax"/>
        </c:scaling>
        <c:delete val="0"/>
        <c:axPos val="l"/>
        <c:majorGridlines>
          <c:spPr>
            <a:ln w="3175">
              <a:solidFill>
                <a:srgbClr val="BFBFBF"/>
              </a:solidFill>
              <a:prstDash val="lgDash"/>
            </a:ln>
          </c:spPr>
        </c:majorGridlines>
        <c:numFmt formatCode="General" sourceLinked="1"/>
        <c:majorTickMark val="out"/>
        <c:minorTickMark val="none"/>
        <c:tickLblPos val="nextTo"/>
        <c:crossAx val="177966464"/>
        <c:crosses val="autoZero"/>
        <c:crossBetween val="between"/>
      </c:valAx>
    </c:plotArea>
    <c:legend>
      <c:legendPos val="b"/>
      <c:layout/>
      <c:overlay val="0"/>
    </c:legend>
    <c:plotVisOnly val="1"/>
    <c:dispBlanksAs val="gap"/>
    <c:showDLblsOverMax val="0"/>
  </c:chart>
  <c:spPr>
    <a:ln>
      <a:solidFill>
        <a:srgbClr val="FCC30B"/>
      </a:solidFill>
      <a:prstDash val="soli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257.xml"/></Relationships>
</file>

<file path=xl/drawings/_rels/drawing101.xml.rels><?xml version="1.0" encoding="UTF-8" standalone="yes"?>
<Relationships xmlns="http://schemas.openxmlformats.org/package/2006/relationships"><Relationship Id="rId2" Type="http://schemas.openxmlformats.org/officeDocument/2006/relationships/chart" Target="../charts/chart259.xml"/><Relationship Id="rId1" Type="http://schemas.openxmlformats.org/officeDocument/2006/relationships/chart" Target="../charts/chart258.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260.xml"/></Relationships>
</file>

<file path=xl/drawings/_rels/drawing103.xml.rels><?xml version="1.0" encoding="UTF-8" standalone="yes"?>
<Relationships xmlns="http://schemas.openxmlformats.org/package/2006/relationships"><Relationship Id="rId2" Type="http://schemas.openxmlformats.org/officeDocument/2006/relationships/chart" Target="../charts/chart262.xml"/><Relationship Id="rId1" Type="http://schemas.openxmlformats.org/officeDocument/2006/relationships/chart" Target="../charts/chart261.xml"/></Relationships>
</file>

<file path=xl/drawings/_rels/drawing104.xml.rels><?xml version="1.0" encoding="UTF-8" standalone="yes"?>
<Relationships xmlns="http://schemas.openxmlformats.org/package/2006/relationships"><Relationship Id="rId8" Type="http://schemas.openxmlformats.org/officeDocument/2006/relationships/chart" Target="../charts/chart270.xml"/><Relationship Id="rId13" Type="http://schemas.openxmlformats.org/officeDocument/2006/relationships/chart" Target="../charts/chart275.xml"/><Relationship Id="rId18" Type="http://schemas.openxmlformats.org/officeDocument/2006/relationships/chart" Target="../charts/chart280.xml"/><Relationship Id="rId3" Type="http://schemas.openxmlformats.org/officeDocument/2006/relationships/chart" Target="../charts/chart265.xml"/><Relationship Id="rId7" Type="http://schemas.openxmlformats.org/officeDocument/2006/relationships/chart" Target="../charts/chart269.xml"/><Relationship Id="rId12" Type="http://schemas.openxmlformats.org/officeDocument/2006/relationships/chart" Target="../charts/chart274.xml"/><Relationship Id="rId17" Type="http://schemas.openxmlformats.org/officeDocument/2006/relationships/chart" Target="../charts/chart279.xml"/><Relationship Id="rId2" Type="http://schemas.openxmlformats.org/officeDocument/2006/relationships/chart" Target="../charts/chart264.xml"/><Relationship Id="rId16" Type="http://schemas.openxmlformats.org/officeDocument/2006/relationships/chart" Target="../charts/chart278.xml"/><Relationship Id="rId1" Type="http://schemas.openxmlformats.org/officeDocument/2006/relationships/chart" Target="../charts/chart263.xml"/><Relationship Id="rId6" Type="http://schemas.openxmlformats.org/officeDocument/2006/relationships/chart" Target="../charts/chart268.xml"/><Relationship Id="rId11" Type="http://schemas.openxmlformats.org/officeDocument/2006/relationships/chart" Target="../charts/chart273.xml"/><Relationship Id="rId5" Type="http://schemas.openxmlformats.org/officeDocument/2006/relationships/chart" Target="../charts/chart267.xml"/><Relationship Id="rId15" Type="http://schemas.openxmlformats.org/officeDocument/2006/relationships/chart" Target="../charts/chart277.xml"/><Relationship Id="rId10" Type="http://schemas.openxmlformats.org/officeDocument/2006/relationships/chart" Target="../charts/chart272.xml"/><Relationship Id="rId4" Type="http://schemas.openxmlformats.org/officeDocument/2006/relationships/chart" Target="../charts/chart266.xml"/><Relationship Id="rId9" Type="http://schemas.openxmlformats.org/officeDocument/2006/relationships/chart" Target="../charts/chart271.xml"/><Relationship Id="rId14" Type="http://schemas.openxmlformats.org/officeDocument/2006/relationships/chart" Target="../charts/chart27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4" Type="http://schemas.openxmlformats.org/officeDocument/2006/relationships/chart" Target="../charts/chart69.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 Id="rId4" Type="http://schemas.openxmlformats.org/officeDocument/2006/relationships/chart" Target="../charts/chart97.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chart" Target="../charts/chart99.xml"/><Relationship Id="rId1" Type="http://schemas.openxmlformats.org/officeDocument/2006/relationships/chart" Target="../charts/chart98.xml"/><Relationship Id="rId4" Type="http://schemas.openxmlformats.org/officeDocument/2006/relationships/chart" Target="../charts/chart101.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 Id="rId4" Type="http://schemas.openxmlformats.org/officeDocument/2006/relationships/chart" Target="../charts/chart110.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chart" Target="../charts/chart124.xml"/><Relationship Id="rId1" Type="http://schemas.openxmlformats.org/officeDocument/2006/relationships/chart" Target="../charts/chart123.xml"/><Relationship Id="rId5" Type="http://schemas.openxmlformats.org/officeDocument/2006/relationships/chart" Target="../charts/chart127.xml"/><Relationship Id="rId4" Type="http://schemas.openxmlformats.org/officeDocument/2006/relationships/chart" Target="../charts/chart126.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30.xml"/><Relationship Id="rId2" Type="http://schemas.openxmlformats.org/officeDocument/2006/relationships/chart" Target="../charts/chart129.xml"/><Relationship Id="rId1" Type="http://schemas.openxmlformats.org/officeDocument/2006/relationships/chart" Target="../charts/chart128.xml"/><Relationship Id="rId5" Type="http://schemas.openxmlformats.org/officeDocument/2006/relationships/chart" Target="../charts/chart132.xml"/><Relationship Id="rId4" Type="http://schemas.openxmlformats.org/officeDocument/2006/relationships/chart" Target="../charts/chart131.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35.xml"/><Relationship Id="rId2" Type="http://schemas.openxmlformats.org/officeDocument/2006/relationships/chart" Target="../charts/chart134.xml"/><Relationship Id="rId1" Type="http://schemas.openxmlformats.org/officeDocument/2006/relationships/chart" Target="../charts/chart133.xml"/><Relationship Id="rId4" Type="http://schemas.openxmlformats.org/officeDocument/2006/relationships/chart" Target="../charts/chart136.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39.xml"/><Relationship Id="rId2" Type="http://schemas.openxmlformats.org/officeDocument/2006/relationships/chart" Target="../charts/chart138.xml"/><Relationship Id="rId1" Type="http://schemas.openxmlformats.org/officeDocument/2006/relationships/chart" Target="../charts/chart137.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42.xml"/><Relationship Id="rId2" Type="http://schemas.openxmlformats.org/officeDocument/2006/relationships/chart" Target="../charts/chart141.xml"/><Relationship Id="rId1" Type="http://schemas.openxmlformats.org/officeDocument/2006/relationships/chart" Target="../charts/chart140.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144.xml"/><Relationship Id="rId1" Type="http://schemas.openxmlformats.org/officeDocument/2006/relationships/chart" Target="../charts/chart143.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149.xml"/><Relationship Id="rId1" Type="http://schemas.openxmlformats.org/officeDocument/2006/relationships/chart" Target="../charts/chart148.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150.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15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152.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154.xml"/><Relationship Id="rId1" Type="http://schemas.openxmlformats.org/officeDocument/2006/relationships/chart" Target="../charts/chart153.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157.xml"/><Relationship Id="rId2" Type="http://schemas.openxmlformats.org/officeDocument/2006/relationships/chart" Target="../charts/chart156.xml"/><Relationship Id="rId1" Type="http://schemas.openxmlformats.org/officeDocument/2006/relationships/chart" Target="../charts/chart155.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160.xml"/><Relationship Id="rId2" Type="http://schemas.openxmlformats.org/officeDocument/2006/relationships/chart" Target="../charts/chart159.xml"/><Relationship Id="rId1" Type="http://schemas.openxmlformats.org/officeDocument/2006/relationships/chart" Target="../charts/chart158.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163.xml"/><Relationship Id="rId2" Type="http://schemas.openxmlformats.org/officeDocument/2006/relationships/chart" Target="../charts/chart162.xml"/><Relationship Id="rId1" Type="http://schemas.openxmlformats.org/officeDocument/2006/relationships/chart" Target="../charts/chart161.xml"/></Relationships>
</file>

<file path=xl/drawings/_rels/drawing65.xml.rels><?xml version="1.0" encoding="UTF-8" standalone="yes"?>
<Relationships xmlns="http://schemas.openxmlformats.org/package/2006/relationships"><Relationship Id="rId8" Type="http://schemas.openxmlformats.org/officeDocument/2006/relationships/chart" Target="../charts/chart171.xml"/><Relationship Id="rId3" Type="http://schemas.openxmlformats.org/officeDocument/2006/relationships/chart" Target="../charts/chart166.xml"/><Relationship Id="rId7" Type="http://schemas.openxmlformats.org/officeDocument/2006/relationships/chart" Target="../charts/chart170.xml"/><Relationship Id="rId2" Type="http://schemas.openxmlformats.org/officeDocument/2006/relationships/chart" Target="../charts/chart165.xml"/><Relationship Id="rId1" Type="http://schemas.openxmlformats.org/officeDocument/2006/relationships/chart" Target="../charts/chart164.xml"/><Relationship Id="rId6" Type="http://schemas.openxmlformats.org/officeDocument/2006/relationships/chart" Target="../charts/chart169.xml"/><Relationship Id="rId5" Type="http://schemas.openxmlformats.org/officeDocument/2006/relationships/chart" Target="../charts/chart168.xml"/><Relationship Id="rId10" Type="http://schemas.openxmlformats.org/officeDocument/2006/relationships/chart" Target="../charts/chart173.xml"/><Relationship Id="rId4" Type="http://schemas.openxmlformats.org/officeDocument/2006/relationships/chart" Target="../charts/chart167.xml"/><Relationship Id="rId9" Type="http://schemas.openxmlformats.org/officeDocument/2006/relationships/chart" Target="../charts/chart172.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175.xml"/><Relationship Id="rId1" Type="http://schemas.openxmlformats.org/officeDocument/2006/relationships/chart" Target="../charts/chart174.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176.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177.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79.xml"/><Relationship Id="rId1" Type="http://schemas.openxmlformats.org/officeDocument/2006/relationships/chart" Target="../charts/chart17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81.xml"/><Relationship Id="rId1" Type="http://schemas.openxmlformats.org/officeDocument/2006/relationships/chart" Target="../charts/chart180.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182.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185.xml"/><Relationship Id="rId2" Type="http://schemas.openxmlformats.org/officeDocument/2006/relationships/chart" Target="../charts/chart184.xml"/><Relationship Id="rId1" Type="http://schemas.openxmlformats.org/officeDocument/2006/relationships/chart" Target="../charts/chart183.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87.xml"/><Relationship Id="rId1" Type="http://schemas.openxmlformats.org/officeDocument/2006/relationships/chart" Target="../charts/chart186.xml"/></Relationships>
</file>

<file path=xl/drawings/_rels/drawing74.xml.rels><?xml version="1.0" encoding="UTF-8" standalone="yes"?>
<Relationships xmlns="http://schemas.openxmlformats.org/package/2006/relationships"><Relationship Id="rId3" Type="http://schemas.openxmlformats.org/officeDocument/2006/relationships/chart" Target="../charts/chart190.xml"/><Relationship Id="rId2" Type="http://schemas.openxmlformats.org/officeDocument/2006/relationships/chart" Target="../charts/chart189.xml"/><Relationship Id="rId1" Type="http://schemas.openxmlformats.org/officeDocument/2006/relationships/chart" Target="../charts/chart188.xml"/><Relationship Id="rId4" Type="http://schemas.openxmlformats.org/officeDocument/2006/relationships/chart" Target="../charts/chart191.xml"/></Relationships>
</file>

<file path=xl/drawings/_rels/drawing75.xml.rels><?xml version="1.0" encoding="UTF-8" standalone="yes"?>
<Relationships xmlns="http://schemas.openxmlformats.org/package/2006/relationships"><Relationship Id="rId3" Type="http://schemas.openxmlformats.org/officeDocument/2006/relationships/chart" Target="../charts/chart194.xml"/><Relationship Id="rId2" Type="http://schemas.openxmlformats.org/officeDocument/2006/relationships/chart" Target="../charts/chart193.xml"/><Relationship Id="rId1" Type="http://schemas.openxmlformats.org/officeDocument/2006/relationships/chart" Target="../charts/chart192.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195.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198.xml"/><Relationship Id="rId2" Type="http://schemas.openxmlformats.org/officeDocument/2006/relationships/chart" Target="../charts/chart197.xml"/><Relationship Id="rId1" Type="http://schemas.openxmlformats.org/officeDocument/2006/relationships/chart" Target="../charts/chart196.xml"/><Relationship Id="rId4" Type="http://schemas.openxmlformats.org/officeDocument/2006/relationships/chart" Target="../charts/chart199.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200.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20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203.xml"/><Relationship Id="rId1" Type="http://schemas.openxmlformats.org/officeDocument/2006/relationships/chart" Target="../charts/chart202.xml"/></Relationships>
</file>

<file path=xl/drawings/_rels/drawing81.xml.rels><?xml version="1.0" encoding="UTF-8" standalone="yes"?>
<Relationships xmlns="http://schemas.openxmlformats.org/package/2006/relationships"><Relationship Id="rId3" Type="http://schemas.openxmlformats.org/officeDocument/2006/relationships/chart" Target="../charts/chart206.xml"/><Relationship Id="rId2" Type="http://schemas.openxmlformats.org/officeDocument/2006/relationships/chart" Target="../charts/chart205.xml"/><Relationship Id="rId1" Type="http://schemas.openxmlformats.org/officeDocument/2006/relationships/chart" Target="../charts/chart204.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207.xml"/></Relationships>
</file>

<file path=xl/drawings/_rels/drawing83.xml.rels><?xml version="1.0" encoding="UTF-8" standalone="yes"?>
<Relationships xmlns="http://schemas.openxmlformats.org/package/2006/relationships"><Relationship Id="rId3" Type="http://schemas.openxmlformats.org/officeDocument/2006/relationships/chart" Target="../charts/chart210.xml"/><Relationship Id="rId2" Type="http://schemas.openxmlformats.org/officeDocument/2006/relationships/chart" Target="../charts/chart209.xml"/><Relationship Id="rId1" Type="http://schemas.openxmlformats.org/officeDocument/2006/relationships/chart" Target="../charts/chart208.xml"/><Relationship Id="rId6" Type="http://schemas.openxmlformats.org/officeDocument/2006/relationships/chart" Target="../charts/chart213.xml"/><Relationship Id="rId5" Type="http://schemas.openxmlformats.org/officeDocument/2006/relationships/chart" Target="../charts/chart212.xml"/><Relationship Id="rId4" Type="http://schemas.openxmlformats.org/officeDocument/2006/relationships/chart" Target="../charts/chart211.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214.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216.xml"/><Relationship Id="rId1" Type="http://schemas.openxmlformats.org/officeDocument/2006/relationships/chart" Target="../charts/chart215.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219.xml"/><Relationship Id="rId2" Type="http://schemas.openxmlformats.org/officeDocument/2006/relationships/chart" Target="../charts/chart218.xml"/><Relationship Id="rId1" Type="http://schemas.openxmlformats.org/officeDocument/2006/relationships/chart" Target="../charts/chart217.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221.xml"/><Relationship Id="rId1" Type="http://schemas.openxmlformats.org/officeDocument/2006/relationships/chart" Target="../charts/chart220.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223.xml"/><Relationship Id="rId1" Type="http://schemas.openxmlformats.org/officeDocument/2006/relationships/chart" Target="../charts/chart222.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225.xml"/><Relationship Id="rId1" Type="http://schemas.openxmlformats.org/officeDocument/2006/relationships/chart" Target="../charts/chart22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90.xml.rels><?xml version="1.0" encoding="UTF-8" standalone="yes"?>
<Relationships xmlns="http://schemas.openxmlformats.org/package/2006/relationships"><Relationship Id="rId3" Type="http://schemas.openxmlformats.org/officeDocument/2006/relationships/chart" Target="../charts/chart228.xml"/><Relationship Id="rId2" Type="http://schemas.openxmlformats.org/officeDocument/2006/relationships/chart" Target="../charts/chart227.xml"/><Relationship Id="rId1" Type="http://schemas.openxmlformats.org/officeDocument/2006/relationships/chart" Target="../charts/chart226.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229.xml"/></Relationships>
</file>

<file path=xl/drawings/_rels/drawing92.xml.rels><?xml version="1.0" encoding="UTF-8" standalone="yes"?>
<Relationships xmlns="http://schemas.openxmlformats.org/package/2006/relationships"><Relationship Id="rId3" Type="http://schemas.openxmlformats.org/officeDocument/2006/relationships/chart" Target="../charts/chart232.xml"/><Relationship Id="rId2" Type="http://schemas.openxmlformats.org/officeDocument/2006/relationships/chart" Target="../charts/chart231.xml"/><Relationship Id="rId1" Type="http://schemas.openxmlformats.org/officeDocument/2006/relationships/chart" Target="../charts/chart230.xml"/></Relationships>
</file>

<file path=xl/drawings/_rels/drawing93.xml.rels><?xml version="1.0" encoding="UTF-8" standalone="yes"?>
<Relationships xmlns="http://schemas.openxmlformats.org/package/2006/relationships"><Relationship Id="rId3" Type="http://schemas.openxmlformats.org/officeDocument/2006/relationships/chart" Target="../charts/chart235.xml"/><Relationship Id="rId2" Type="http://schemas.openxmlformats.org/officeDocument/2006/relationships/chart" Target="../charts/chart234.xml"/><Relationship Id="rId1" Type="http://schemas.openxmlformats.org/officeDocument/2006/relationships/chart" Target="../charts/chart233.xml"/></Relationships>
</file>

<file path=xl/drawings/_rels/drawing94.xml.rels><?xml version="1.0" encoding="UTF-8" standalone="yes"?>
<Relationships xmlns="http://schemas.openxmlformats.org/package/2006/relationships"><Relationship Id="rId2" Type="http://schemas.openxmlformats.org/officeDocument/2006/relationships/chart" Target="../charts/chart237.xml"/><Relationship Id="rId1" Type="http://schemas.openxmlformats.org/officeDocument/2006/relationships/chart" Target="../charts/chart236.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240.xml"/><Relationship Id="rId7" Type="http://schemas.openxmlformats.org/officeDocument/2006/relationships/chart" Target="../charts/chart244.xml"/><Relationship Id="rId2" Type="http://schemas.openxmlformats.org/officeDocument/2006/relationships/chart" Target="../charts/chart239.xml"/><Relationship Id="rId1" Type="http://schemas.openxmlformats.org/officeDocument/2006/relationships/chart" Target="../charts/chart238.xml"/><Relationship Id="rId6" Type="http://schemas.openxmlformats.org/officeDocument/2006/relationships/chart" Target="../charts/chart243.xml"/><Relationship Id="rId5" Type="http://schemas.openxmlformats.org/officeDocument/2006/relationships/chart" Target="../charts/chart242.xml"/><Relationship Id="rId4" Type="http://schemas.openxmlformats.org/officeDocument/2006/relationships/chart" Target="../charts/chart241.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245.xml"/></Relationships>
</file>

<file path=xl/drawings/_rels/drawing97.xml.rels><?xml version="1.0" encoding="UTF-8" standalone="yes"?>
<Relationships xmlns="http://schemas.openxmlformats.org/package/2006/relationships"><Relationship Id="rId3" Type="http://schemas.openxmlformats.org/officeDocument/2006/relationships/chart" Target="../charts/chart248.xml"/><Relationship Id="rId2" Type="http://schemas.openxmlformats.org/officeDocument/2006/relationships/chart" Target="../charts/chart247.xml"/><Relationship Id="rId1" Type="http://schemas.openxmlformats.org/officeDocument/2006/relationships/chart" Target="../charts/chart246.xml"/></Relationships>
</file>

<file path=xl/drawings/_rels/drawing98.xml.rels><?xml version="1.0" encoding="UTF-8" standalone="yes"?>
<Relationships xmlns="http://schemas.openxmlformats.org/package/2006/relationships"><Relationship Id="rId2" Type="http://schemas.openxmlformats.org/officeDocument/2006/relationships/chart" Target="../charts/chart250.xml"/><Relationship Id="rId1" Type="http://schemas.openxmlformats.org/officeDocument/2006/relationships/chart" Target="../charts/chart249.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253.xml"/><Relationship Id="rId2" Type="http://schemas.openxmlformats.org/officeDocument/2006/relationships/chart" Target="../charts/chart252.xml"/><Relationship Id="rId1" Type="http://schemas.openxmlformats.org/officeDocument/2006/relationships/chart" Target="../charts/chart251.xml"/><Relationship Id="rId6" Type="http://schemas.openxmlformats.org/officeDocument/2006/relationships/chart" Target="../charts/chart256.xml"/><Relationship Id="rId5" Type="http://schemas.openxmlformats.org/officeDocument/2006/relationships/chart" Target="../charts/chart255.xml"/><Relationship Id="rId4" Type="http://schemas.openxmlformats.org/officeDocument/2006/relationships/chart" Target="../charts/chart254.xml"/></Relationships>
</file>

<file path=xl/drawings/drawing1.xml><?xml version="1.0" encoding="utf-8"?>
<xdr:wsDr xmlns:xdr="http://schemas.openxmlformats.org/drawingml/2006/spreadsheetDrawing" xmlns:a="http://schemas.openxmlformats.org/drawingml/2006/main">
  <xdr:twoCellAnchor>
    <xdr:from>
      <xdr:col>13</xdr:col>
      <xdr:colOff>82550</xdr:colOff>
      <xdr:row>2</xdr:row>
      <xdr:rowOff>187325</xdr:rowOff>
    </xdr:from>
    <xdr:to>
      <xdr:col>25</xdr:col>
      <xdr:colOff>69850</xdr:colOff>
      <xdr:row>21</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82550</xdr:colOff>
      <xdr:row>24</xdr:row>
      <xdr:rowOff>50800</xdr:rowOff>
    </xdr:from>
    <xdr:to>
      <xdr:col>25</xdr:col>
      <xdr:colOff>69850</xdr:colOff>
      <xdr:row>44</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82550</xdr:colOff>
      <xdr:row>47</xdr:row>
      <xdr:rowOff>76200</xdr:rowOff>
    </xdr:from>
    <xdr:to>
      <xdr:col>25</xdr:col>
      <xdr:colOff>69850</xdr:colOff>
      <xdr:row>68</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82550</xdr:colOff>
      <xdr:row>70</xdr:row>
      <xdr:rowOff>111125</xdr:rowOff>
    </xdr:from>
    <xdr:to>
      <xdr:col>25</xdr:col>
      <xdr:colOff>69850</xdr:colOff>
      <xdr:row>91</xdr:row>
      <xdr:rowOff>47625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196850</xdr:colOff>
      <xdr:row>2</xdr:row>
      <xdr:rowOff>187325</xdr:rowOff>
    </xdr:from>
    <xdr:to>
      <xdr:col>28</xdr:col>
      <xdr:colOff>527050</xdr:colOff>
      <xdr:row>23</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23</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31750</xdr:colOff>
      <xdr:row>26</xdr:row>
      <xdr:rowOff>41275</xdr:rowOff>
    </xdr:from>
    <xdr:to>
      <xdr:col>30</xdr:col>
      <xdr:colOff>69850</xdr:colOff>
      <xdr:row>46</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20</xdr:col>
      <xdr:colOff>120650</xdr:colOff>
      <xdr:row>2</xdr:row>
      <xdr:rowOff>187325</xdr:rowOff>
    </xdr:from>
    <xdr:to>
      <xdr:col>34</xdr:col>
      <xdr:colOff>158750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13</xdr:col>
      <xdr:colOff>527050</xdr:colOff>
      <xdr:row>2</xdr:row>
      <xdr:rowOff>187325</xdr:rowOff>
    </xdr:from>
    <xdr:to>
      <xdr:col>24</xdr:col>
      <xdr:colOff>171450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527050</xdr:colOff>
      <xdr:row>25</xdr:row>
      <xdr:rowOff>41275</xdr:rowOff>
    </xdr:from>
    <xdr:to>
      <xdr:col>24</xdr:col>
      <xdr:colOff>171450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6</xdr:col>
      <xdr:colOff>501650</xdr:colOff>
      <xdr:row>0</xdr:row>
      <xdr:rowOff>254000</xdr:rowOff>
    </xdr:from>
    <xdr:to>
      <xdr:col>11</xdr:col>
      <xdr:colOff>196850</xdr:colOff>
      <xdr:row>12</xdr:row>
      <xdr:rowOff>82550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450850</xdr:colOff>
      <xdr:row>0</xdr:row>
      <xdr:rowOff>254000</xdr:rowOff>
    </xdr:from>
    <xdr:to>
      <xdr:col>16</xdr:col>
      <xdr:colOff>146050</xdr:colOff>
      <xdr:row>12</xdr:row>
      <xdr:rowOff>82550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501650</xdr:colOff>
      <xdr:row>13</xdr:row>
      <xdr:rowOff>146050</xdr:rowOff>
    </xdr:from>
    <xdr:to>
      <xdr:col>11</xdr:col>
      <xdr:colOff>196850</xdr:colOff>
      <xdr:row>28</xdr:row>
      <xdr:rowOff>22225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450850</xdr:colOff>
      <xdr:row>13</xdr:row>
      <xdr:rowOff>146050</xdr:rowOff>
    </xdr:from>
    <xdr:to>
      <xdr:col>16</xdr:col>
      <xdr:colOff>146050</xdr:colOff>
      <xdr:row>28</xdr:row>
      <xdr:rowOff>22225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501650</xdr:colOff>
      <xdr:row>29</xdr:row>
      <xdr:rowOff>85725</xdr:rowOff>
    </xdr:from>
    <xdr:to>
      <xdr:col>11</xdr:col>
      <xdr:colOff>196850</xdr:colOff>
      <xdr:row>43</xdr:row>
      <xdr:rowOff>161925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450850</xdr:colOff>
      <xdr:row>29</xdr:row>
      <xdr:rowOff>85725</xdr:rowOff>
    </xdr:from>
    <xdr:to>
      <xdr:col>16</xdr:col>
      <xdr:colOff>146050</xdr:colOff>
      <xdr:row>43</xdr:row>
      <xdr:rowOff>161925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501650</xdr:colOff>
      <xdr:row>45</xdr:row>
      <xdr:rowOff>34925</xdr:rowOff>
    </xdr:from>
    <xdr:to>
      <xdr:col>11</xdr:col>
      <xdr:colOff>196850</xdr:colOff>
      <xdr:row>59</xdr:row>
      <xdr:rowOff>111125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450850</xdr:colOff>
      <xdr:row>45</xdr:row>
      <xdr:rowOff>34925</xdr:rowOff>
    </xdr:from>
    <xdr:to>
      <xdr:col>16</xdr:col>
      <xdr:colOff>146050</xdr:colOff>
      <xdr:row>59</xdr:row>
      <xdr:rowOff>111125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501650</xdr:colOff>
      <xdr:row>60</xdr:row>
      <xdr:rowOff>174625</xdr:rowOff>
    </xdr:from>
    <xdr:to>
      <xdr:col>11</xdr:col>
      <xdr:colOff>196850</xdr:colOff>
      <xdr:row>75</xdr:row>
      <xdr:rowOff>60325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450850</xdr:colOff>
      <xdr:row>60</xdr:row>
      <xdr:rowOff>174625</xdr:rowOff>
    </xdr:from>
    <xdr:to>
      <xdr:col>16</xdr:col>
      <xdr:colOff>146050</xdr:colOff>
      <xdr:row>75</xdr:row>
      <xdr:rowOff>60325</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501650</xdr:colOff>
      <xdr:row>76</xdr:row>
      <xdr:rowOff>123825</xdr:rowOff>
    </xdr:from>
    <xdr:to>
      <xdr:col>11</xdr:col>
      <xdr:colOff>196850</xdr:colOff>
      <xdr:row>91</xdr:row>
      <xdr:rowOff>9525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450850</xdr:colOff>
      <xdr:row>76</xdr:row>
      <xdr:rowOff>123825</xdr:rowOff>
    </xdr:from>
    <xdr:to>
      <xdr:col>16</xdr:col>
      <xdr:colOff>146050</xdr:colOff>
      <xdr:row>91</xdr:row>
      <xdr:rowOff>9525</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501650</xdr:colOff>
      <xdr:row>92</xdr:row>
      <xdr:rowOff>73025</xdr:rowOff>
    </xdr:from>
    <xdr:to>
      <xdr:col>11</xdr:col>
      <xdr:colOff>196850</xdr:colOff>
      <xdr:row>106</xdr:row>
      <xdr:rowOff>149225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450850</xdr:colOff>
      <xdr:row>92</xdr:row>
      <xdr:rowOff>73025</xdr:rowOff>
    </xdr:from>
    <xdr:to>
      <xdr:col>16</xdr:col>
      <xdr:colOff>146050</xdr:colOff>
      <xdr:row>106</xdr:row>
      <xdr:rowOff>149225</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501650</xdr:colOff>
      <xdr:row>108</xdr:row>
      <xdr:rowOff>22225</xdr:rowOff>
    </xdr:from>
    <xdr:to>
      <xdr:col>11</xdr:col>
      <xdr:colOff>196850</xdr:colOff>
      <xdr:row>122</xdr:row>
      <xdr:rowOff>98425</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450850</xdr:colOff>
      <xdr:row>108</xdr:row>
      <xdr:rowOff>22225</xdr:rowOff>
    </xdr:from>
    <xdr:to>
      <xdr:col>16</xdr:col>
      <xdr:colOff>146050</xdr:colOff>
      <xdr:row>122</xdr:row>
      <xdr:rowOff>98425</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501650</xdr:colOff>
      <xdr:row>123</xdr:row>
      <xdr:rowOff>161925</xdr:rowOff>
    </xdr:from>
    <xdr:to>
      <xdr:col>11</xdr:col>
      <xdr:colOff>196850</xdr:colOff>
      <xdr:row>138</xdr:row>
      <xdr:rowOff>47625</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450850</xdr:colOff>
      <xdr:row>123</xdr:row>
      <xdr:rowOff>161925</xdr:rowOff>
    </xdr:from>
    <xdr:to>
      <xdr:col>16</xdr:col>
      <xdr:colOff>146050</xdr:colOff>
      <xdr:row>138</xdr:row>
      <xdr:rowOff>47625</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361950</xdr:colOff>
      <xdr:row>2</xdr:row>
      <xdr:rowOff>187325</xdr:rowOff>
    </xdr:from>
    <xdr:to>
      <xdr:col>27</xdr:col>
      <xdr:colOff>374650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196850</xdr:colOff>
      <xdr:row>2</xdr:row>
      <xdr:rowOff>187325</xdr:rowOff>
    </xdr:from>
    <xdr:to>
      <xdr:col>28</xdr:col>
      <xdr:colOff>527050</xdr:colOff>
      <xdr:row>23</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196850</xdr:colOff>
      <xdr:row>26</xdr:row>
      <xdr:rowOff>41275</xdr:rowOff>
    </xdr:from>
    <xdr:to>
      <xdr:col>28</xdr:col>
      <xdr:colOff>527050</xdr:colOff>
      <xdr:row>46</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196850</xdr:colOff>
      <xdr:row>2</xdr:row>
      <xdr:rowOff>187325</xdr:rowOff>
    </xdr:from>
    <xdr:to>
      <xdr:col>28</xdr:col>
      <xdr:colOff>527050</xdr:colOff>
      <xdr:row>23</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196850</xdr:colOff>
      <xdr:row>26</xdr:row>
      <xdr:rowOff>41275</xdr:rowOff>
    </xdr:from>
    <xdr:to>
      <xdr:col>28</xdr:col>
      <xdr:colOff>527050</xdr:colOff>
      <xdr:row>46</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196850</xdr:colOff>
      <xdr:row>49</xdr:row>
      <xdr:rowOff>66675</xdr:rowOff>
    </xdr:from>
    <xdr:to>
      <xdr:col>28</xdr:col>
      <xdr:colOff>527050</xdr:colOff>
      <xdr:row>70</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31750</xdr:colOff>
      <xdr:row>25</xdr:row>
      <xdr:rowOff>50800</xdr:rowOff>
    </xdr:from>
    <xdr:to>
      <xdr:col>30</xdr:col>
      <xdr:colOff>69850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31750</xdr:colOff>
      <xdr:row>48</xdr:row>
      <xdr:rowOff>66675</xdr:rowOff>
    </xdr:from>
    <xdr:to>
      <xdr:col>30</xdr:col>
      <xdr:colOff>69850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577850</xdr:colOff>
      <xdr:row>2</xdr:row>
      <xdr:rowOff>187325</xdr:rowOff>
    </xdr:from>
    <xdr:to>
      <xdr:col>21</xdr:col>
      <xdr:colOff>222250</xdr:colOff>
      <xdr:row>23</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577850</xdr:colOff>
      <xdr:row>26</xdr:row>
      <xdr:rowOff>41275</xdr:rowOff>
    </xdr:from>
    <xdr:to>
      <xdr:col>21</xdr:col>
      <xdr:colOff>222250</xdr:colOff>
      <xdr:row>46</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577850</xdr:colOff>
      <xdr:row>49</xdr:row>
      <xdr:rowOff>66675</xdr:rowOff>
    </xdr:from>
    <xdr:to>
      <xdr:col>21</xdr:col>
      <xdr:colOff>222250</xdr:colOff>
      <xdr:row>70</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361950</xdr:colOff>
      <xdr:row>2</xdr:row>
      <xdr:rowOff>187325</xdr:rowOff>
    </xdr:from>
    <xdr:to>
      <xdr:col>27</xdr:col>
      <xdr:colOff>374650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361950</xdr:colOff>
      <xdr:row>25</xdr:row>
      <xdr:rowOff>50800</xdr:rowOff>
    </xdr:from>
    <xdr:to>
      <xdr:col>27</xdr:col>
      <xdr:colOff>374650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361950</xdr:colOff>
      <xdr:row>48</xdr:row>
      <xdr:rowOff>66675</xdr:rowOff>
    </xdr:from>
    <xdr:to>
      <xdr:col>27</xdr:col>
      <xdr:colOff>374650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31750</xdr:colOff>
      <xdr:row>25</xdr:row>
      <xdr:rowOff>50800</xdr:rowOff>
    </xdr:from>
    <xdr:to>
      <xdr:col>30</xdr:col>
      <xdr:colOff>69850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31750</xdr:colOff>
      <xdr:row>48</xdr:row>
      <xdr:rowOff>66675</xdr:rowOff>
    </xdr:from>
    <xdr:to>
      <xdr:col>30</xdr:col>
      <xdr:colOff>69850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222250</xdr:colOff>
      <xdr:row>2</xdr:row>
      <xdr:rowOff>187325</xdr:rowOff>
    </xdr:from>
    <xdr:to>
      <xdr:col>29</xdr:col>
      <xdr:colOff>527050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31750</xdr:colOff>
      <xdr:row>25</xdr:row>
      <xdr:rowOff>50800</xdr:rowOff>
    </xdr:from>
    <xdr:to>
      <xdr:col>30</xdr:col>
      <xdr:colOff>69850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31750</xdr:colOff>
      <xdr:row>48</xdr:row>
      <xdr:rowOff>66675</xdr:rowOff>
    </xdr:from>
    <xdr:to>
      <xdr:col>30</xdr:col>
      <xdr:colOff>69850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18</xdr:col>
      <xdr:colOff>577850</xdr:colOff>
      <xdr:row>2</xdr:row>
      <xdr:rowOff>187325</xdr:rowOff>
    </xdr:from>
    <xdr:to>
      <xdr:col>33</xdr:col>
      <xdr:colOff>6350</xdr:colOff>
      <xdr:row>22</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44450</xdr:colOff>
      <xdr:row>25</xdr:row>
      <xdr:rowOff>50800</xdr:rowOff>
    </xdr:from>
    <xdr:to>
      <xdr:col>33</xdr:col>
      <xdr:colOff>82550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31750</xdr:colOff>
      <xdr:row>25</xdr:row>
      <xdr:rowOff>50800</xdr:rowOff>
    </xdr:from>
    <xdr:to>
      <xdr:col>30</xdr:col>
      <xdr:colOff>69850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31750</xdr:colOff>
      <xdr:row>48</xdr:row>
      <xdr:rowOff>66675</xdr:rowOff>
    </xdr:from>
    <xdr:to>
      <xdr:col>30</xdr:col>
      <xdr:colOff>69850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15</xdr:col>
      <xdr:colOff>514350</xdr:colOff>
      <xdr:row>2</xdr:row>
      <xdr:rowOff>187325</xdr:rowOff>
    </xdr:from>
    <xdr:to>
      <xdr:col>27</xdr:col>
      <xdr:colOff>501650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514350</xdr:colOff>
      <xdr:row>25</xdr:row>
      <xdr:rowOff>50800</xdr:rowOff>
    </xdr:from>
    <xdr:to>
      <xdr:col>27</xdr:col>
      <xdr:colOff>501650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514350</xdr:colOff>
      <xdr:row>48</xdr:row>
      <xdr:rowOff>66675</xdr:rowOff>
    </xdr:from>
    <xdr:to>
      <xdr:col>27</xdr:col>
      <xdr:colOff>501650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577850</xdr:colOff>
      <xdr:row>2</xdr:row>
      <xdr:rowOff>187325</xdr:rowOff>
    </xdr:from>
    <xdr:to>
      <xdr:col>21</xdr:col>
      <xdr:colOff>222250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577850</xdr:colOff>
      <xdr:row>25</xdr:row>
      <xdr:rowOff>50800</xdr:rowOff>
    </xdr:from>
    <xdr:to>
      <xdr:col>21</xdr:col>
      <xdr:colOff>222250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577850</xdr:colOff>
      <xdr:row>48</xdr:row>
      <xdr:rowOff>66675</xdr:rowOff>
    </xdr:from>
    <xdr:to>
      <xdr:col>21</xdr:col>
      <xdr:colOff>222250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31750</xdr:colOff>
      <xdr:row>25</xdr:row>
      <xdr:rowOff>50800</xdr:rowOff>
    </xdr:from>
    <xdr:to>
      <xdr:col>30</xdr:col>
      <xdr:colOff>69850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31750</xdr:colOff>
      <xdr:row>48</xdr:row>
      <xdr:rowOff>66675</xdr:rowOff>
    </xdr:from>
    <xdr:to>
      <xdr:col>30</xdr:col>
      <xdr:colOff>69850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450850</xdr:colOff>
      <xdr:row>2</xdr:row>
      <xdr:rowOff>187325</xdr:rowOff>
    </xdr:from>
    <xdr:to>
      <xdr:col>24</xdr:col>
      <xdr:colOff>95250</xdr:colOff>
      <xdr:row>22</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450850</xdr:colOff>
      <xdr:row>25</xdr:row>
      <xdr:rowOff>50800</xdr:rowOff>
    </xdr:from>
    <xdr:to>
      <xdr:col>24</xdr:col>
      <xdr:colOff>95250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450850</xdr:colOff>
      <xdr:row>48</xdr:row>
      <xdr:rowOff>76200</xdr:rowOff>
    </xdr:from>
    <xdr:to>
      <xdr:col>24</xdr:col>
      <xdr:colOff>95250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9</xdr:col>
      <xdr:colOff>28575</xdr:colOff>
      <xdr:row>2</xdr:row>
      <xdr:rowOff>187325</xdr:rowOff>
    </xdr:from>
    <xdr:to>
      <xdr:col>19</xdr:col>
      <xdr:colOff>282575</xdr:colOff>
      <xdr:row>21</xdr:row>
      <xdr:rowOff>314325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23</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31750</xdr:colOff>
      <xdr:row>25</xdr:row>
      <xdr:rowOff>50800</xdr:rowOff>
    </xdr:from>
    <xdr:to>
      <xdr:col>30</xdr:col>
      <xdr:colOff>69850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31750</xdr:colOff>
      <xdr:row>48</xdr:row>
      <xdr:rowOff>66675</xdr:rowOff>
    </xdr:from>
    <xdr:to>
      <xdr:col>30</xdr:col>
      <xdr:colOff>69850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31750</xdr:colOff>
      <xdr:row>71</xdr:row>
      <xdr:rowOff>111125</xdr:rowOff>
    </xdr:from>
    <xdr:to>
      <xdr:col>30</xdr:col>
      <xdr:colOff>69850</xdr:colOff>
      <xdr:row>92</xdr:row>
      <xdr:rowOff>47625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19</xdr:col>
      <xdr:colOff>31750</xdr:colOff>
      <xdr:row>2</xdr:row>
      <xdr:rowOff>187325</xdr:rowOff>
    </xdr:from>
    <xdr:to>
      <xdr:col>33</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31750</xdr:colOff>
      <xdr:row>25</xdr:row>
      <xdr:rowOff>50800</xdr:rowOff>
    </xdr:from>
    <xdr:to>
      <xdr:col>33</xdr:col>
      <xdr:colOff>69850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31750</xdr:colOff>
      <xdr:row>48</xdr:row>
      <xdr:rowOff>66675</xdr:rowOff>
    </xdr:from>
    <xdr:to>
      <xdr:col>33</xdr:col>
      <xdr:colOff>69850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16</xdr:col>
      <xdr:colOff>565150</xdr:colOff>
      <xdr:row>2</xdr:row>
      <xdr:rowOff>187325</xdr:rowOff>
    </xdr:from>
    <xdr:to>
      <xdr:col>30</xdr:col>
      <xdr:colOff>603250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565150</xdr:colOff>
      <xdr:row>25</xdr:row>
      <xdr:rowOff>50800</xdr:rowOff>
    </xdr:from>
    <xdr:to>
      <xdr:col>30</xdr:col>
      <xdr:colOff>603250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247650</xdr:colOff>
      <xdr:row>2</xdr:row>
      <xdr:rowOff>187325</xdr:rowOff>
    </xdr:from>
    <xdr:to>
      <xdr:col>23</xdr:col>
      <xdr:colOff>527050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196850</xdr:colOff>
      <xdr:row>25</xdr:row>
      <xdr:rowOff>50800</xdr:rowOff>
    </xdr:from>
    <xdr:to>
      <xdr:col>24</xdr:col>
      <xdr:colOff>476250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247650</xdr:colOff>
      <xdr:row>48</xdr:row>
      <xdr:rowOff>66675</xdr:rowOff>
    </xdr:from>
    <xdr:to>
      <xdr:col>23</xdr:col>
      <xdr:colOff>527050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196850</xdr:colOff>
      <xdr:row>71</xdr:row>
      <xdr:rowOff>111125</xdr:rowOff>
    </xdr:from>
    <xdr:to>
      <xdr:col>24</xdr:col>
      <xdr:colOff>476250</xdr:colOff>
      <xdr:row>92</xdr:row>
      <xdr:rowOff>47625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31750</xdr:colOff>
      <xdr:row>25</xdr:row>
      <xdr:rowOff>50800</xdr:rowOff>
    </xdr:from>
    <xdr:to>
      <xdr:col>30</xdr:col>
      <xdr:colOff>69850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18</xdr:col>
      <xdr:colOff>400050</xdr:colOff>
      <xdr:row>2</xdr:row>
      <xdr:rowOff>187325</xdr:rowOff>
    </xdr:from>
    <xdr:to>
      <xdr:col>31</xdr:col>
      <xdr:colOff>412750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400050</xdr:colOff>
      <xdr:row>25</xdr:row>
      <xdr:rowOff>50800</xdr:rowOff>
    </xdr:from>
    <xdr:to>
      <xdr:col>31</xdr:col>
      <xdr:colOff>412750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400050</xdr:colOff>
      <xdr:row>48</xdr:row>
      <xdr:rowOff>66675</xdr:rowOff>
    </xdr:from>
    <xdr:to>
      <xdr:col>31</xdr:col>
      <xdr:colOff>412750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15</xdr:col>
      <xdr:colOff>196850</xdr:colOff>
      <xdr:row>2</xdr:row>
      <xdr:rowOff>187325</xdr:rowOff>
    </xdr:from>
    <xdr:to>
      <xdr:col>28</xdr:col>
      <xdr:colOff>527050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15</xdr:col>
      <xdr:colOff>196850</xdr:colOff>
      <xdr:row>2</xdr:row>
      <xdr:rowOff>187325</xdr:rowOff>
    </xdr:from>
    <xdr:to>
      <xdr:col>28</xdr:col>
      <xdr:colOff>527050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15</xdr:col>
      <xdr:colOff>196850</xdr:colOff>
      <xdr:row>2</xdr:row>
      <xdr:rowOff>187325</xdr:rowOff>
    </xdr:from>
    <xdr:to>
      <xdr:col>28</xdr:col>
      <xdr:colOff>527050</xdr:colOff>
      <xdr:row>23</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15</xdr:col>
      <xdr:colOff>196850</xdr:colOff>
      <xdr:row>2</xdr:row>
      <xdr:rowOff>187325</xdr:rowOff>
    </xdr:from>
    <xdr:to>
      <xdr:col>28</xdr:col>
      <xdr:colOff>527050</xdr:colOff>
      <xdr:row>23</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15</xdr:col>
      <xdr:colOff>196850</xdr:colOff>
      <xdr:row>2</xdr:row>
      <xdr:rowOff>187325</xdr:rowOff>
    </xdr:from>
    <xdr:to>
      <xdr:col>28</xdr:col>
      <xdr:colOff>527050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31750</xdr:colOff>
      <xdr:row>25</xdr:row>
      <xdr:rowOff>41275</xdr:rowOff>
    </xdr:from>
    <xdr:to>
      <xdr:col>30</xdr:col>
      <xdr:colOff>69850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31750</xdr:colOff>
      <xdr:row>48</xdr:row>
      <xdr:rowOff>66675</xdr:rowOff>
    </xdr:from>
    <xdr:to>
      <xdr:col>30</xdr:col>
      <xdr:colOff>69850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31750</xdr:colOff>
      <xdr:row>25</xdr:row>
      <xdr:rowOff>41275</xdr:rowOff>
    </xdr:from>
    <xdr:to>
      <xdr:col>30</xdr:col>
      <xdr:colOff>69850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31750</xdr:colOff>
      <xdr:row>48</xdr:row>
      <xdr:rowOff>66675</xdr:rowOff>
    </xdr:from>
    <xdr:to>
      <xdr:col>30</xdr:col>
      <xdr:colOff>69850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17</xdr:col>
      <xdr:colOff>6350</xdr:colOff>
      <xdr:row>2</xdr:row>
      <xdr:rowOff>187325</xdr:rowOff>
    </xdr:from>
    <xdr:to>
      <xdr:col>31</xdr:col>
      <xdr:colOff>44450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209550</xdr:colOff>
      <xdr:row>2</xdr:row>
      <xdr:rowOff>187325</xdr:rowOff>
    </xdr:from>
    <xdr:to>
      <xdr:col>24</xdr:col>
      <xdr:colOff>488950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184150</xdr:colOff>
      <xdr:row>25</xdr:row>
      <xdr:rowOff>50800</xdr:rowOff>
    </xdr:from>
    <xdr:to>
      <xdr:col>24</xdr:col>
      <xdr:colOff>463550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209550</xdr:colOff>
      <xdr:row>48</xdr:row>
      <xdr:rowOff>66675</xdr:rowOff>
    </xdr:from>
    <xdr:to>
      <xdr:col>24</xdr:col>
      <xdr:colOff>488950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184150</xdr:colOff>
      <xdr:row>71</xdr:row>
      <xdr:rowOff>111125</xdr:rowOff>
    </xdr:from>
    <xdr:to>
      <xdr:col>24</xdr:col>
      <xdr:colOff>463550</xdr:colOff>
      <xdr:row>92</xdr:row>
      <xdr:rowOff>47625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23</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603250</xdr:colOff>
      <xdr:row>26</xdr:row>
      <xdr:rowOff>41275</xdr:rowOff>
    </xdr:from>
    <xdr:to>
      <xdr:col>31</xdr:col>
      <xdr:colOff>31750</xdr:colOff>
      <xdr:row>46</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16</xdr:col>
      <xdr:colOff>577850</xdr:colOff>
      <xdr:row>2</xdr:row>
      <xdr:rowOff>187325</xdr:rowOff>
    </xdr:from>
    <xdr:to>
      <xdr:col>31</xdr:col>
      <xdr:colOff>6350</xdr:colOff>
      <xdr:row>21</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577850</xdr:colOff>
      <xdr:row>24</xdr:row>
      <xdr:rowOff>50800</xdr:rowOff>
    </xdr:from>
    <xdr:to>
      <xdr:col>31</xdr:col>
      <xdr:colOff>6350</xdr:colOff>
      <xdr:row>44</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577850</xdr:colOff>
      <xdr:row>47</xdr:row>
      <xdr:rowOff>76200</xdr:rowOff>
    </xdr:from>
    <xdr:to>
      <xdr:col>31</xdr:col>
      <xdr:colOff>6350</xdr:colOff>
      <xdr:row>68</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577850</xdr:colOff>
      <xdr:row>70</xdr:row>
      <xdr:rowOff>111125</xdr:rowOff>
    </xdr:from>
    <xdr:to>
      <xdr:col>31</xdr:col>
      <xdr:colOff>6350</xdr:colOff>
      <xdr:row>91</xdr:row>
      <xdr:rowOff>47625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31750</xdr:colOff>
      <xdr:row>25</xdr:row>
      <xdr:rowOff>50800</xdr:rowOff>
    </xdr:from>
    <xdr:to>
      <xdr:col>30</xdr:col>
      <xdr:colOff>69850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31750</xdr:colOff>
      <xdr:row>48</xdr:row>
      <xdr:rowOff>66675</xdr:rowOff>
    </xdr:from>
    <xdr:to>
      <xdr:col>30</xdr:col>
      <xdr:colOff>69850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31750</xdr:colOff>
      <xdr:row>71</xdr:row>
      <xdr:rowOff>111125</xdr:rowOff>
    </xdr:from>
    <xdr:to>
      <xdr:col>30</xdr:col>
      <xdr:colOff>69850</xdr:colOff>
      <xdr:row>92</xdr:row>
      <xdr:rowOff>47625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31750</xdr:colOff>
      <xdr:row>25</xdr:row>
      <xdr:rowOff>50800</xdr:rowOff>
    </xdr:from>
    <xdr:to>
      <xdr:col>30</xdr:col>
      <xdr:colOff>69850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31750</xdr:colOff>
      <xdr:row>48</xdr:row>
      <xdr:rowOff>66675</xdr:rowOff>
    </xdr:from>
    <xdr:to>
      <xdr:col>30</xdr:col>
      <xdr:colOff>69850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23</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501650</xdr:colOff>
      <xdr:row>26</xdr:row>
      <xdr:rowOff>41275</xdr:rowOff>
    </xdr:from>
    <xdr:to>
      <xdr:col>32</xdr:col>
      <xdr:colOff>539750</xdr:colOff>
      <xdr:row>46</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31750</xdr:colOff>
      <xdr:row>25</xdr:row>
      <xdr:rowOff>50800</xdr:rowOff>
    </xdr:from>
    <xdr:to>
      <xdr:col>30</xdr:col>
      <xdr:colOff>69850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31750</xdr:colOff>
      <xdr:row>48</xdr:row>
      <xdr:rowOff>66675</xdr:rowOff>
    </xdr:from>
    <xdr:to>
      <xdr:col>30</xdr:col>
      <xdr:colOff>69850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31750</xdr:colOff>
      <xdr:row>71</xdr:row>
      <xdr:rowOff>111125</xdr:rowOff>
    </xdr:from>
    <xdr:to>
      <xdr:col>30</xdr:col>
      <xdr:colOff>69850</xdr:colOff>
      <xdr:row>92</xdr:row>
      <xdr:rowOff>47625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19</xdr:col>
      <xdr:colOff>133350</xdr:colOff>
      <xdr:row>2</xdr:row>
      <xdr:rowOff>187325</xdr:rowOff>
    </xdr:from>
    <xdr:to>
      <xdr:col>33</xdr:col>
      <xdr:colOff>171450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133350</xdr:colOff>
      <xdr:row>25</xdr:row>
      <xdr:rowOff>50800</xdr:rowOff>
    </xdr:from>
    <xdr:to>
      <xdr:col>33</xdr:col>
      <xdr:colOff>171450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48</xdr:row>
      <xdr:rowOff>66675</xdr:rowOff>
    </xdr:from>
    <xdr:to>
      <xdr:col>33</xdr:col>
      <xdr:colOff>171450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23</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31750</xdr:colOff>
      <xdr:row>26</xdr:row>
      <xdr:rowOff>50800</xdr:rowOff>
    </xdr:from>
    <xdr:to>
      <xdr:col>30</xdr:col>
      <xdr:colOff>69850</xdr:colOff>
      <xdr:row>46</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31750</xdr:colOff>
      <xdr:row>49</xdr:row>
      <xdr:rowOff>76200</xdr:rowOff>
    </xdr:from>
    <xdr:to>
      <xdr:col>30</xdr:col>
      <xdr:colOff>69850</xdr:colOff>
      <xdr:row>70</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16</xdr:col>
      <xdr:colOff>565150</xdr:colOff>
      <xdr:row>2</xdr:row>
      <xdr:rowOff>187325</xdr:rowOff>
    </xdr:from>
    <xdr:to>
      <xdr:col>30</xdr:col>
      <xdr:colOff>603250</xdr:colOff>
      <xdr:row>23</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565150</xdr:colOff>
      <xdr:row>26</xdr:row>
      <xdr:rowOff>41275</xdr:rowOff>
    </xdr:from>
    <xdr:to>
      <xdr:col>30</xdr:col>
      <xdr:colOff>603250</xdr:colOff>
      <xdr:row>46</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565150</xdr:colOff>
      <xdr:row>49</xdr:row>
      <xdr:rowOff>66675</xdr:rowOff>
    </xdr:from>
    <xdr:to>
      <xdr:col>30</xdr:col>
      <xdr:colOff>603250</xdr:colOff>
      <xdr:row>70</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15</xdr:col>
      <xdr:colOff>196850</xdr:colOff>
      <xdr:row>2</xdr:row>
      <xdr:rowOff>187325</xdr:rowOff>
    </xdr:from>
    <xdr:to>
      <xdr:col>28</xdr:col>
      <xdr:colOff>527050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196850</xdr:colOff>
      <xdr:row>25</xdr:row>
      <xdr:rowOff>41275</xdr:rowOff>
    </xdr:from>
    <xdr:to>
      <xdr:col>28</xdr:col>
      <xdr:colOff>527050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196850</xdr:colOff>
      <xdr:row>48</xdr:row>
      <xdr:rowOff>66675</xdr:rowOff>
    </xdr:from>
    <xdr:to>
      <xdr:col>28</xdr:col>
      <xdr:colOff>527050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23</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17</xdr:col>
      <xdr:colOff>44450</xdr:colOff>
      <xdr:row>2</xdr:row>
      <xdr:rowOff>187325</xdr:rowOff>
    </xdr:from>
    <xdr:to>
      <xdr:col>31</xdr:col>
      <xdr:colOff>82550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44450</xdr:colOff>
      <xdr:row>25</xdr:row>
      <xdr:rowOff>50800</xdr:rowOff>
    </xdr:from>
    <xdr:to>
      <xdr:col>31</xdr:col>
      <xdr:colOff>82550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44450</xdr:colOff>
      <xdr:row>48</xdr:row>
      <xdr:rowOff>66675</xdr:rowOff>
    </xdr:from>
    <xdr:to>
      <xdr:col>31</xdr:col>
      <xdr:colOff>82550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44450</xdr:colOff>
      <xdr:row>71</xdr:row>
      <xdr:rowOff>111125</xdr:rowOff>
    </xdr:from>
    <xdr:to>
      <xdr:col>31</xdr:col>
      <xdr:colOff>82550</xdr:colOff>
      <xdr:row>92</xdr:row>
      <xdr:rowOff>47625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44450</xdr:colOff>
      <xdr:row>94</xdr:row>
      <xdr:rowOff>155575</xdr:rowOff>
    </xdr:from>
    <xdr:to>
      <xdr:col>31</xdr:col>
      <xdr:colOff>82550</xdr:colOff>
      <xdr:row>115</xdr:row>
      <xdr:rowOff>92075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19</xdr:col>
      <xdr:colOff>146050</xdr:colOff>
      <xdr:row>2</xdr:row>
      <xdr:rowOff>187325</xdr:rowOff>
    </xdr:from>
    <xdr:to>
      <xdr:col>33</xdr:col>
      <xdr:colOff>184150</xdr:colOff>
      <xdr:row>23</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146050</xdr:colOff>
      <xdr:row>26</xdr:row>
      <xdr:rowOff>41275</xdr:rowOff>
    </xdr:from>
    <xdr:to>
      <xdr:col>33</xdr:col>
      <xdr:colOff>184150</xdr:colOff>
      <xdr:row>46</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146050</xdr:colOff>
      <xdr:row>49</xdr:row>
      <xdr:rowOff>66675</xdr:rowOff>
    </xdr:from>
    <xdr:to>
      <xdr:col>33</xdr:col>
      <xdr:colOff>184150</xdr:colOff>
      <xdr:row>70</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146050</xdr:colOff>
      <xdr:row>72</xdr:row>
      <xdr:rowOff>111125</xdr:rowOff>
    </xdr:from>
    <xdr:to>
      <xdr:col>33</xdr:col>
      <xdr:colOff>184150</xdr:colOff>
      <xdr:row>93</xdr:row>
      <xdr:rowOff>47625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146050</xdr:colOff>
      <xdr:row>95</xdr:row>
      <xdr:rowOff>155575</xdr:rowOff>
    </xdr:from>
    <xdr:to>
      <xdr:col>33</xdr:col>
      <xdr:colOff>184150</xdr:colOff>
      <xdr:row>116</xdr:row>
      <xdr:rowOff>92075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19</xdr:col>
      <xdr:colOff>82550</xdr:colOff>
      <xdr:row>2</xdr:row>
      <xdr:rowOff>187325</xdr:rowOff>
    </xdr:from>
    <xdr:to>
      <xdr:col>33</xdr:col>
      <xdr:colOff>120650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298450</xdr:colOff>
      <xdr:row>25</xdr:row>
      <xdr:rowOff>50800</xdr:rowOff>
    </xdr:from>
    <xdr:to>
      <xdr:col>33</xdr:col>
      <xdr:colOff>336550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82550</xdr:colOff>
      <xdr:row>48</xdr:row>
      <xdr:rowOff>66675</xdr:rowOff>
    </xdr:from>
    <xdr:to>
      <xdr:col>33</xdr:col>
      <xdr:colOff>120650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298450</xdr:colOff>
      <xdr:row>71</xdr:row>
      <xdr:rowOff>111125</xdr:rowOff>
    </xdr:from>
    <xdr:to>
      <xdr:col>33</xdr:col>
      <xdr:colOff>336550</xdr:colOff>
      <xdr:row>92</xdr:row>
      <xdr:rowOff>47625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15</xdr:col>
      <xdr:colOff>196850</xdr:colOff>
      <xdr:row>2</xdr:row>
      <xdr:rowOff>187325</xdr:rowOff>
    </xdr:from>
    <xdr:to>
      <xdr:col>28</xdr:col>
      <xdr:colOff>527050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196850</xdr:colOff>
      <xdr:row>25</xdr:row>
      <xdr:rowOff>50800</xdr:rowOff>
    </xdr:from>
    <xdr:to>
      <xdr:col>28</xdr:col>
      <xdr:colOff>527050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196850</xdr:colOff>
      <xdr:row>48</xdr:row>
      <xdr:rowOff>66675</xdr:rowOff>
    </xdr:from>
    <xdr:to>
      <xdr:col>28</xdr:col>
      <xdr:colOff>527050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15</xdr:col>
      <xdr:colOff>196850</xdr:colOff>
      <xdr:row>2</xdr:row>
      <xdr:rowOff>187325</xdr:rowOff>
    </xdr:from>
    <xdr:to>
      <xdr:col>28</xdr:col>
      <xdr:colOff>527050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196850</xdr:colOff>
      <xdr:row>25</xdr:row>
      <xdr:rowOff>41275</xdr:rowOff>
    </xdr:from>
    <xdr:to>
      <xdr:col>28</xdr:col>
      <xdr:colOff>527050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196850</xdr:colOff>
      <xdr:row>48</xdr:row>
      <xdr:rowOff>66675</xdr:rowOff>
    </xdr:from>
    <xdr:to>
      <xdr:col>28</xdr:col>
      <xdr:colOff>527050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16</xdr:col>
      <xdr:colOff>577850</xdr:colOff>
      <xdr:row>2</xdr:row>
      <xdr:rowOff>187325</xdr:rowOff>
    </xdr:from>
    <xdr:to>
      <xdr:col>31</xdr:col>
      <xdr:colOff>6350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577850</xdr:colOff>
      <xdr:row>25</xdr:row>
      <xdr:rowOff>50800</xdr:rowOff>
    </xdr:from>
    <xdr:to>
      <xdr:col>31</xdr:col>
      <xdr:colOff>6350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31750</xdr:colOff>
      <xdr:row>25</xdr:row>
      <xdr:rowOff>50800</xdr:rowOff>
    </xdr:from>
    <xdr:to>
      <xdr:col>30</xdr:col>
      <xdr:colOff>69850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31750</xdr:colOff>
      <xdr:row>48</xdr:row>
      <xdr:rowOff>76200</xdr:rowOff>
    </xdr:from>
    <xdr:to>
      <xdr:col>30</xdr:col>
      <xdr:colOff>69850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20</xdr:col>
      <xdr:colOff>69850</xdr:colOff>
      <xdr:row>2</xdr:row>
      <xdr:rowOff>187325</xdr:rowOff>
    </xdr:from>
    <xdr:to>
      <xdr:col>34</xdr:col>
      <xdr:colOff>107950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260350</xdr:colOff>
      <xdr:row>25</xdr:row>
      <xdr:rowOff>50800</xdr:rowOff>
    </xdr:from>
    <xdr:to>
      <xdr:col>34</xdr:col>
      <xdr:colOff>298450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23</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31750</xdr:colOff>
      <xdr:row>25</xdr:row>
      <xdr:rowOff>50800</xdr:rowOff>
    </xdr:from>
    <xdr:to>
      <xdr:col>30</xdr:col>
      <xdr:colOff>69850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31750</xdr:colOff>
      <xdr:row>48</xdr:row>
      <xdr:rowOff>66675</xdr:rowOff>
    </xdr:from>
    <xdr:to>
      <xdr:col>30</xdr:col>
      <xdr:colOff>69850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31750</xdr:colOff>
      <xdr:row>25</xdr:row>
      <xdr:rowOff>41275</xdr:rowOff>
    </xdr:from>
    <xdr:to>
      <xdr:col>30</xdr:col>
      <xdr:colOff>69850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14</xdr:col>
      <xdr:colOff>361950</xdr:colOff>
      <xdr:row>2</xdr:row>
      <xdr:rowOff>187325</xdr:rowOff>
    </xdr:from>
    <xdr:to>
      <xdr:col>27</xdr:col>
      <xdr:colOff>374650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361950</xdr:colOff>
      <xdr:row>25</xdr:row>
      <xdr:rowOff>50800</xdr:rowOff>
    </xdr:from>
    <xdr:to>
      <xdr:col>27</xdr:col>
      <xdr:colOff>374650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361950</xdr:colOff>
      <xdr:row>48</xdr:row>
      <xdr:rowOff>66675</xdr:rowOff>
    </xdr:from>
    <xdr:to>
      <xdr:col>27</xdr:col>
      <xdr:colOff>374650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17</xdr:col>
      <xdr:colOff>361950</xdr:colOff>
      <xdr:row>2</xdr:row>
      <xdr:rowOff>187325</xdr:rowOff>
    </xdr:from>
    <xdr:to>
      <xdr:col>30</xdr:col>
      <xdr:colOff>374650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361950</xdr:colOff>
      <xdr:row>25</xdr:row>
      <xdr:rowOff>50800</xdr:rowOff>
    </xdr:from>
    <xdr:to>
      <xdr:col>30</xdr:col>
      <xdr:colOff>374650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361950</xdr:colOff>
      <xdr:row>48</xdr:row>
      <xdr:rowOff>66675</xdr:rowOff>
    </xdr:from>
    <xdr:to>
      <xdr:col>30</xdr:col>
      <xdr:colOff>374650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10</xdr:col>
      <xdr:colOff>577850</xdr:colOff>
      <xdr:row>2</xdr:row>
      <xdr:rowOff>187325</xdr:rowOff>
    </xdr:from>
    <xdr:to>
      <xdr:col>21</xdr:col>
      <xdr:colOff>222250</xdr:colOff>
      <xdr:row>23</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577850</xdr:colOff>
      <xdr:row>26</xdr:row>
      <xdr:rowOff>41275</xdr:rowOff>
    </xdr:from>
    <xdr:to>
      <xdr:col>21</xdr:col>
      <xdr:colOff>222250</xdr:colOff>
      <xdr:row>46</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577850</xdr:colOff>
      <xdr:row>49</xdr:row>
      <xdr:rowOff>66675</xdr:rowOff>
    </xdr:from>
    <xdr:to>
      <xdr:col>21</xdr:col>
      <xdr:colOff>222250</xdr:colOff>
      <xdr:row>70</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15</xdr:col>
      <xdr:colOff>196850</xdr:colOff>
      <xdr:row>2</xdr:row>
      <xdr:rowOff>187325</xdr:rowOff>
    </xdr:from>
    <xdr:to>
      <xdr:col>28</xdr:col>
      <xdr:colOff>527050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196850</xdr:colOff>
      <xdr:row>25</xdr:row>
      <xdr:rowOff>41275</xdr:rowOff>
    </xdr:from>
    <xdr:to>
      <xdr:col>28</xdr:col>
      <xdr:colOff>527050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196850</xdr:colOff>
      <xdr:row>48</xdr:row>
      <xdr:rowOff>66675</xdr:rowOff>
    </xdr:from>
    <xdr:to>
      <xdr:col>28</xdr:col>
      <xdr:colOff>527050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196850</xdr:colOff>
      <xdr:row>71</xdr:row>
      <xdr:rowOff>111125</xdr:rowOff>
    </xdr:from>
    <xdr:to>
      <xdr:col>28</xdr:col>
      <xdr:colOff>527050</xdr:colOff>
      <xdr:row>92</xdr:row>
      <xdr:rowOff>47625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196850</xdr:colOff>
      <xdr:row>94</xdr:row>
      <xdr:rowOff>155575</xdr:rowOff>
    </xdr:from>
    <xdr:to>
      <xdr:col>28</xdr:col>
      <xdr:colOff>527050</xdr:colOff>
      <xdr:row>115</xdr:row>
      <xdr:rowOff>92075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196850</xdr:colOff>
      <xdr:row>118</xdr:row>
      <xdr:rowOff>9525</xdr:rowOff>
    </xdr:from>
    <xdr:to>
      <xdr:col>28</xdr:col>
      <xdr:colOff>527050</xdr:colOff>
      <xdr:row>138</xdr:row>
      <xdr:rowOff>136525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196850</xdr:colOff>
      <xdr:row>141</xdr:row>
      <xdr:rowOff>53975</xdr:rowOff>
    </xdr:from>
    <xdr:to>
      <xdr:col>28</xdr:col>
      <xdr:colOff>527050</xdr:colOff>
      <xdr:row>161</xdr:row>
      <xdr:rowOff>180975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196850</xdr:colOff>
      <xdr:row>164</xdr:row>
      <xdr:rowOff>98425</xdr:rowOff>
    </xdr:from>
    <xdr:to>
      <xdr:col>28</xdr:col>
      <xdr:colOff>527050</xdr:colOff>
      <xdr:row>185</xdr:row>
      <xdr:rowOff>34925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196850</xdr:colOff>
      <xdr:row>187</xdr:row>
      <xdr:rowOff>142875</xdr:rowOff>
    </xdr:from>
    <xdr:to>
      <xdr:col>28</xdr:col>
      <xdr:colOff>527050</xdr:colOff>
      <xdr:row>208</xdr:row>
      <xdr:rowOff>79375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196850</xdr:colOff>
      <xdr:row>210</xdr:row>
      <xdr:rowOff>187325</xdr:rowOff>
    </xdr:from>
    <xdr:to>
      <xdr:col>28</xdr:col>
      <xdr:colOff>527050</xdr:colOff>
      <xdr:row>231</xdr:row>
      <xdr:rowOff>123825</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15</xdr:col>
      <xdr:colOff>196850</xdr:colOff>
      <xdr:row>2</xdr:row>
      <xdr:rowOff>187325</xdr:rowOff>
    </xdr:from>
    <xdr:to>
      <xdr:col>28</xdr:col>
      <xdr:colOff>527050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196850</xdr:colOff>
      <xdr:row>25</xdr:row>
      <xdr:rowOff>50800</xdr:rowOff>
    </xdr:from>
    <xdr:to>
      <xdr:col>28</xdr:col>
      <xdr:colOff>527050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23</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31750</xdr:colOff>
      <xdr:row>26</xdr:row>
      <xdr:rowOff>41275</xdr:rowOff>
    </xdr:from>
    <xdr:to>
      <xdr:col>30</xdr:col>
      <xdr:colOff>69850</xdr:colOff>
      <xdr:row>46</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577850</xdr:colOff>
      <xdr:row>2</xdr:row>
      <xdr:rowOff>187325</xdr:rowOff>
    </xdr:from>
    <xdr:to>
      <xdr:col>21</xdr:col>
      <xdr:colOff>222250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577850</xdr:colOff>
      <xdr:row>25</xdr:row>
      <xdr:rowOff>50800</xdr:rowOff>
    </xdr:from>
    <xdr:to>
      <xdr:col>21</xdr:col>
      <xdr:colOff>222250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577850</xdr:colOff>
      <xdr:row>48</xdr:row>
      <xdr:rowOff>66675</xdr:rowOff>
    </xdr:from>
    <xdr:to>
      <xdr:col>21</xdr:col>
      <xdr:colOff>222250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31750</xdr:colOff>
      <xdr:row>25</xdr:row>
      <xdr:rowOff>41275</xdr:rowOff>
    </xdr:from>
    <xdr:to>
      <xdr:col>30</xdr:col>
      <xdr:colOff>69850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10</xdr:col>
      <xdr:colOff>577850</xdr:colOff>
      <xdr:row>2</xdr:row>
      <xdr:rowOff>187325</xdr:rowOff>
    </xdr:from>
    <xdr:to>
      <xdr:col>21</xdr:col>
      <xdr:colOff>222250</xdr:colOff>
      <xdr:row>22</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577850</xdr:colOff>
      <xdr:row>25</xdr:row>
      <xdr:rowOff>50800</xdr:rowOff>
    </xdr:from>
    <xdr:to>
      <xdr:col>21</xdr:col>
      <xdr:colOff>222250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577850</xdr:colOff>
      <xdr:row>48</xdr:row>
      <xdr:rowOff>76200</xdr:rowOff>
    </xdr:from>
    <xdr:to>
      <xdr:col>21</xdr:col>
      <xdr:colOff>222250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19</xdr:col>
      <xdr:colOff>44450</xdr:colOff>
      <xdr:row>2</xdr:row>
      <xdr:rowOff>187325</xdr:rowOff>
    </xdr:from>
    <xdr:to>
      <xdr:col>33</xdr:col>
      <xdr:colOff>82550</xdr:colOff>
      <xdr:row>22</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57150</xdr:colOff>
      <xdr:row>25</xdr:row>
      <xdr:rowOff>50800</xdr:rowOff>
    </xdr:from>
    <xdr:to>
      <xdr:col>33</xdr:col>
      <xdr:colOff>95250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15</xdr:col>
      <xdr:colOff>196850</xdr:colOff>
      <xdr:row>2</xdr:row>
      <xdr:rowOff>187325</xdr:rowOff>
    </xdr:from>
    <xdr:to>
      <xdr:col>28</xdr:col>
      <xdr:colOff>527050</xdr:colOff>
      <xdr:row>23</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196850</xdr:colOff>
      <xdr:row>26</xdr:row>
      <xdr:rowOff>50800</xdr:rowOff>
    </xdr:from>
    <xdr:to>
      <xdr:col>28</xdr:col>
      <xdr:colOff>527050</xdr:colOff>
      <xdr:row>46</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196850</xdr:colOff>
      <xdr:row>49</xdr:row>
      <xdr:rowOff>76200</xdr:rowOff>
    </xdr:from>
    <xdr:to>
      <xdr:col>28</xdr:col>
      <xdr:colOff>527050</xdr:colOff>
      <xdr:row>70</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196850</xdr:colOff>
      <xdr:row>72</xdr:row>
      <xdr:rowOff>111125</xdr:rowOff>
    </xdr:from>
    <xdr:to>
      <xdr:col>28</xdr:col>
      <xdr:colOff>527050</xdr:colOff>
      <xdr:row>93</xdr:row>
      <xdr:rowOff>47625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18</xdr:col>
      <xdr:colOff>260350</xdr:colOff>
      <xdr:row>2</xdr:row>
      <xdr:rowOff>187325</xdr:rowOff>
    </xdr:from>
    <xdr:to>
      <xdr:col>31</xdr:col>
      <xdr:colOff>590550</xdr:colOff>
      <xdr:row>21</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285750</xdr:colOff>
      <xdr:row>24</xdr:row>
      <xdr:rowOff>50800</xdr:rowOff>
    </xdr:from>
    <xdr:to>
      <xdr:col>32</xdr:col>
      <xdr:colOff>6350</xdr:colOff>
      <xdr:row>44</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412750</xdr:colOff>
      <xdr:row>47</xdr:row>
      <xdr:rowOff>85725</xdr:rowOff>
    </xdr:from>
    <xdr:to>
      <xdr:col>32</xdr:col>
      <xdr:colOff>133350</xdr:colOff>
      <xdr:row>68</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18</xdr:col>
      <xdr:colOff>539750</xdr:colOff>
      <xdr:row>2</xdr:row>
      <xdr:rowOff>187325</xdr:rowOff>
    </xdr:from>
    <xdr:to>
      <xdr:col>32</xdr:col>
      <xdr:colOff>577850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577850</xdr:colOff>
      <xdr:row>25</xdr:row>
      <xdr:rowOff>41275</xdr:rowOff>
    </xdr:from>
    <xdr:to>
      <xdr:col>33</xdr:col>
      <xdr:colOff>6350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539750</xdr:colOff>
      <xdr:row>48</xdr:row>
      <xdr:rowOff>66675</xdr:rowOff>
    </xdr:from>
    <xdr:to>
      <xdr:col>32</xdr:col>
      <xdr:colOff>577850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577850</xdr:colOff>
      <xdr:row>71</xdr:row>
      <xdr:rowOff>111125</xdr:rowOff>
    </xdr:from>
    <xdr:to>
      <xdr:col>33</xdr:col>
      <xdr:colOff>6350</xdr:colOff>
      <xdr:row>92</xdr:row>
      <xdr:rowOff>47625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16</xdr:col>
      <xdr:colOff>361950</xdr:colOff>
      <xdr:row>2</xdr:row>
      <xdr:rowOff>187325</xdr:rowOff>
    </xdr:from>
    <xdr:to>
      <xdr:col>28</xdr:col>
      <xdr:colOff>349250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12</xdr:col>
      <xdr:colOff>247650</xdr:colOff>
      <xdr:row>2</xdr:row>
      <xdr:rowOff>187325</xdr:rowOff>
    </xdr:from>
    <xdr:to>
      <xdr:col>23</xdr:col>
      <xdr:colOff>527050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18</xdr:col>
      <xdr:colOff>565150</xdr:colOff>
      <xdr:row>2</xdr:row>
      <xdr:rowOff>187325</xdr:rowOff>
    </xdr:from>
    <xdr:to>
      <xdr:col>32</xdr:col>
      <xdr:colOff>603250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260350</xdr:colOff>
      <xdr:row>25</xdr:row>
      <xdr:rowOff>41275</xdr:rowOff>
    </xdr:from>
    <xdr:to>
      <xdr:col>33</xdr:col>
      <xdr:colOff>298450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11</xdr:col>
      <xdr:colOff>476250</xdr:colOff>
      <xdr:row>2</xdr:row>
      <xdr:rowOff>187325</xdr:rowOff>
    </xdr:from>
    <xdr:to>
      <xdr:col>22</xdr:col>
      <xdr:colOff>120650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476250</xdr:colOff>
      <xdr:row>25</xdr:row>
      <xdr:rowOff>41275</xdr:rowOff>
    </xdr:from>
    <xdr:to>
      <xdr:col>22</xdr:col>
      <xdr:colOff>120650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15</xdr:col>
      <xdr:colOff>196850</xdr:colOff>
      <xdr:row>2</xdr:row>
      <xdr:rowOff>187325</xdr:rowOff>
    </xdr:from>
    <xdr:to>
      <xdr:col>28</xdr:col>
      <xdr:colOff>527050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196850</xdr:colOff>
      <xdr:row>25</xdr:row>
      <xdr:rowOff>41275</xdr:rowOff>
    </xdr:from>
    <xdr:to>
      <xdr:col>28</xdr:col>
      <xdr:colOff>527050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196850</xdr:colOff>
      <xdr:row>48</xdr:row>
      <xdr:rowOff>66675</xdr:rowOff>
    </xdr:from>
    <xdr:to>
      <xdr:col>28</xdr:col>
      <xdr:colOff>527050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15</xdr:col>
      <xdr:colOff>196850</xdr:colOff>
      <xdr:row>2</xdr:row>
      <xdr:rowOff>187325</xdr:rowOff>
    </xdr:from>
    <xdr:to>
      <xdr:col>28</xdr:col>
      <xdr:colOff>527050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15</xdr:col>
      <xdr:colOff>196850</xdr:colOff>
      <xdr:row>2</xdr:row>
      <xdr:rowOff>187325</xdr:rowOff>
    </xdr:from>
    <xdr:to>
      <xdr:col>28</xdr:col>
      <xdr:colOff>527050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196850</xdr:colOff>
      <xdr:row>25</xdr:row>
      <xdr:rowOff>50800</xdr:rowOff>
    </xdr:from>
    <xdr:to>
      <xdr:col>28</xdr:col>
      <xdr:colOff>527050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196850</xdr:colOff>
      <xdr:row>48</xdr:row>
      <xdr:rowOff>66675</xdr:rowOff>
    </xdr:from>
    <xdr:to>
      <xdr:col>28</xdr:col>
      <xdr:colOff>527050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196850</xdr:colOff>
      <xdr:row>71</xdr:row>
      <xdr:rowOff>111125</xdr:rowOff>
    </xdr:from>
    <xdr:to>
      <xdr:col>28</xdr:col>
      <xdr:colOff>527050</xdr:colOff>
      <xdr:row>92</xdr:row>
      <xdr:rowOff>47625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196850</xdr:colOff>
      <xdr:row>94</xdr:row>
      <xdr:rowOff>155575</xdr:rowOff>
    </xdr:from>
    <xdr:to>
      <xdr:col>28</xdr:col>
      <xdr:colOff>527050</xdr:colOff>
      <xdr:row>115</xdr:row>
      <xdr:rowOff>92075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196850</xdr:colOff>
      <xdr:row>118</xdr:row>
      <xdr:rowOff>9525</xdr:rowOff>
    </xdr:from>
    <xdr:to>
      <xdr:col>28</xdr:col>
      <xdr:colOff>527050</xdr:colOff>
      <xdr:row>138</xdr:row>
      <xdr:rowOff>136525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15</xdr:col>
      <xdr:colOff>196850</xdr:colOff>
      <xdr:row>2</xdr:row>
      <xdr:rowOff>187325</xdr:rowOff>
    </xdr:from>
    <xdr:to>
      <xdr:col>28</xdr:col>
      <xdr:colOff>527050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31750</xdr:colOff>
      <xdr:row>25</xdr:row>
      <xdr:rowOff>50800</xdr:rowOff>
    </xdr:from>
    <xdr:to>
      <xdr:col>30</xdr:col>
      <xdr:colOff>69850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10</xdr:col>
      <xdr:colOff>577850</xdr:colOff>
      <xdr:row>2</xdr:row>
      <xdr:rowOff>187325</xdr:rowOff>
    </xdr:from>
    <xdr:to>
      <xdr:col>21</xdr:col>
      <xdr:colOff>222250</xdr:colOff>
      <xdr:row>23</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577850</xdr:colOff>
      <xdr:row>26</xdr:row>
      <xdr:rowOff>41275</xdr:rowOff>
    </xdr:from>
    <xdr:to>
      <xdr:col>21</xdr:col>
      <xdr:colOff>222250</xdr:colOff>
      <xdr:row>46</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577850</xdr:colOff>
      <xdr:row>49</xdr:row>
      <xdr:rowOff>66675</xdr:rowOff>
    </xdr:from>
    <xdr:to>
      <xdr:col>21</xdr:col>
      <xdr:colOff>222250</xdr:colOff>
      <xdr:row>70</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14</xdr:col>
      <xdr:colOff>361950</xdr:colOff>
      <xdr:row>2</xdr:row>
      <xdr:rowOff>187325</xdr:rowOff>
    </xdr:from>
    <xdr:to>
      <xdr:col>27</xdr:col>
      <xdr:colOff>374650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361950</xdr:colOff>
      <xdr:row>25</xdr:row>
      <xdr:rowOff>41275</xdr:rowOff>
    </xdr:from>
    <xdr:to>
      <xdr:col>27</xdr:col>
      <xdr:colOff>374650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23</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31750</xdr:colOff>
      <xdr:row>26</xdr:row>
      <xdr:rowOff>41275</xdr:rowOff>
    </xdr:from>
    <xdr:to>
      <xdr:col>30</xdr:col>
      <xdr:colOff>69850</xdr:colOff>
      <xdr:row>46</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12</xdr:col>
      <xdr:colOff>374650</xdr:colOff>
      <xdr:row>2</xdr:row>
      <xdr:rowOff>187325</xdr:rowOff>
    </xdr:from>
    <xdr:to>
      <xdr:col>23</xdr:col>
      <xdr:colOff>19050</xdr:colOff>
      <xdr:row>22</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374650</xdr:colOff>
      <xdr:row>25</xdr:row>
      <xdr:rowOff>50800</xdr:rowOff>
    </xdr:from>
    <xdr:to>
      <xdr:col>23</xdr:col>
      <xdr:colOff>19050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565150</xdr:colOff>
      <xdr:row>25</xdr:row>
      <xdr:rowOff>50800</xdr:rowOff>
    </xdr:from>
    <xdr:to>
      <xdr:col>30</xdr:col>
      <xdr:colOff>603250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16</xdr:col>
      <xdr:colOff>349250</xdr:colOff>
      <xdr:row>2</xdr:row>
      <xdr:rowOff>187325</xdr:rowOff>
    </xdr:from>
    <xdr:to>
      <xdr:col>30</xdr:col>
      <xdr:colOff>387350</xdr:colOff>
      <xdr:row>22</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349250</xdr:colOff>
      <xdr:row>25</xdr:row>
      <xdr:rowOff>41275</xdr:rowOff>
    </xdr:from>
    <xdr:to>
      <xdr:col>30</xdr:col>
      <xdr:colOff>387350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349250</xdr:colOff>
      <xdr:row>48</xdr:row>
      <xdr:rowOff>66675</xdr:rowOff>
    </xdr:from>
    <xdr:to>
      <xdr:col>30</xdr:col>
      <xdr:colOff>387350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13</xdr:col>
      <xdr:colOff>527050</xdr:colOff>
      <xdr:row>2</xdr:row>
      <xdr:rowOff>187325</xdr:rowOff>
    </xdr:from>
    <xdr:to>
      <xdr:col>26</xdr:col>
      <xdr:colOff>222250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15</xdr:col>
      <xdr:colOff>196850</xdr:colOff>
      <xdr:row>2</xdr:row>
      <xdr:rowOff>187325</xdr:rowOff>
    </xdr:from>
    <xdr:to>
      <xdr:col>28</xdr:col>
      <xdr:colOff>527050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196850</xdr:colOff>
      <xdr:row>25</xdr:row>
      <xdr:rowOff>50800</xdr:rowOff>
    </xdr:from>
    <xdr:to>
      <xdr:col>28</xdr:col>
      <xdr:colOff>527050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196850</xdr:colOff>
      <xdr:row>48</xdr:row>
      <xdr:rowOff>66675</xdr:rowOff>
    </xdr:from>
    <xdr:to>
      <xdr:col>28</xdr:col>
      <xdr:colOff>527050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16</xdr:col>
      <xdr:colOff>273050</xdr:colOff>
      <xdr:row>2</xdr:row>
      <xdr:rowOff>187325</xdr:rowOff>
    </xdr:from>
    <xdr:to>
      <xdr:col>29</xdr:col>
      <xdr:colOff>285750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273050</xdr:colOff>
      <xdr:row>25</xdr:row>
      <xdr:rowOff>50800</xdr:rowOff>
    </xdr:from>
    <xdr:to>
      <xdr:col>29</xdr:col>
      <xdr:colOff>285750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273050</xdr:colOff>
      <xdr:row>48</xdr:row>
      <xdr:rowOff>66675</xdr:rowOff>
    </xdr:from>
    <xdr:to>
      <xdr:col>29</xdr:col>
      <xdr:colOff>285750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16</xdr:col>
      <xdr:colOff>31750</xdr:colOff>
      <xdr:row>2</xdr:row>
      <xdr:rowOff>187325</xdr:rowOff>
    </xdr:from>
    <xdr:to>
      <xdr:col>30</xdr:col>
      <xdr:colOff>69850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31750</xdr:colOff>
      <xdr:row>25</xdr:row>
      <xdr:rowOff>41275</xdr:rowOff>
    </xdr:from>
    <xdr:to>
      <xdr:col>30</xdr:col>
      <xdr:colOff>69850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11</xdr:col>
      <xdr:colOff>412750</xdr:colOff>
      <xdr:row>2</xdr:row>
      <xdr:rowOff>187325</xdr:rowOff>
    </xdr:from>
    <xdr:to>
      <xdr:col>22</xdr:col>
      <xdr:colOff>374650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412750</xdr:colOff>
      <xdr:row>25</xdr:row>
      <xdr:rowOff>41275</xdr:rowOff>
    </xdr:from>
    <xdr:to>
      <xdr:col>22</xdr:col>
      <xdr:colOff>374650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412750</xdr:colOff>
      <xdr:row>48</xdr:row>
      <xdr:rowOff>66675</xdr:rowOff>
    </xdr:from>
    <xdr:to>
      <xdr:col>22</xdr:col>
      <xdr:colOff>374650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412750</xdr:colOff>
      <xdr:row>71</xdr:row>
      <xdr:rowOff>111125</xdr:rowOff>
    </xdr:from>
    <xdr:to>
      <xdr:col>22</xdr:col>
      <xdr:colOff>374650</xdr:colOff>
      <xdr:row>92</xdr:row>
      <xdr:rowOff>47625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412750</xdr:colOff>
      <xdr:row>94</xdr:row>
      <xdr:rowOff>155575</xdr:rowOff>
    </xdr:from>
    <xdr:to>
      <xdr:col>22</xdr:col>
      <xdr:colOff>374650</xdr:colOff>
      <xdr:row>115</xdr:row>
      <xdr:rowOff>92075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412750</xdr:colOff>
      <xdr:row>118</xdr:row>
      <xdr:rowOff>9525</xdr:rowOff>
    </xdr:from>
    <xdr:to>
      <xdr:col>22</xdr:col>
      <xdr:colOff>374650</xdr:colOff>
      <xdr:row>138</xdr:row>
      <xdr:rowOff>136525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412750</xdr:colOff>
      <xdr:row>141</xdr:row>
      <xdr:rowOff>53975</xdr:rowOff>
    </xdr:from>
    <xdr:to>
      <xdr:col>22</xdr:col>
      <xdr:colOff>374650</xdr:colOff>
      <xdr:row>161</xdr:row>
      <xdr:rowOff>180975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14</xdr:col>
      <xdr:colOff>361950</xdr:colOff>
      <xdr:row>2</xdr:row>
      <xdr:rowOff>187325</xdr:rowOff>
    </xdr:from>
    <xdr:to>
      <xdr:col>27</xdr:col>
      <xdr:colOff>374650</xdr:colOff>
      <xdr:row>23</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16</xdr:col>
      <xdr:colOff>107950</xdr:colOff>
      <xdr:row>2</xdr:row>
      <xdr:rowOff>187325</xdr:rowOff>
    </xdr:from>
    <xdr:to>
      <xdr:col>29</xdr:col>
      <xdr:colOff>438150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107950</xdr:colOff>
      <xdr:row>25</xdr:row>
      <xdr:rowOff>41275</xdr:rowOff>
    </xdr:from>
    <xdr:to>
      <xdr:col>29</xdr:col>
      <xdr:colOff>438150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107950</xdr:colOff>
      <xdr:row>48</xdr:row>
      <xdr:rowOff>66675</xdr:rowOff>
    </xdr:from>
    <xdr:to>
      <xdr:col>29</xdr:col>
      <xdr:colOff>438150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19</xdr:col>
      <xdr:colOff>171450</xdr:colOff>
      <xdr:row>2</xdr:row>
      <xdr:rowOff>187325</xdr:rowOff>
    </xdr:from>
    <xdr:to>
      <xdr:col>33</xdr:col>
      <xdr:colOff>209550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171450</xdr:colOff>
      <xdr:row>25</xdr:row>
      <xdr:rowOff>41275</xdr:rowOff>
    </xdr:from>
    <xdr:to>
      <xdr:col>33</xdr:col>
      <xdr:colOff>209550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18</xdr:col>
      <xdr:colOff>476250</xdr:colOff>
      <xdr:row>2</xdr:row>
      <xdr:rowOff>187325</xdr:rowOff>
    </xdr:from>
    <xdr:to>
      <xdr:col>32</xdr:col>
      <xdr:colOff>514350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476250</xdr:colOff>
      <xdr:row>25</xdr:row>
      <xdr:rowOff>41275</xdr:rowOff>
    </xdr:from>
    <xdr:to>
      <xdr:col>32</xdr:col>
      <xdr:colOff>514350</xdr:colOff>
      <xdr:row>45</xdr:row>
      <xdr:rowOff>149225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476250</xdr:colOff>
      <xdr:row>48</xdr:row>
      <xdr:rowOff>66675</xdr:rowOff>
    </xdr:from>
    <xdr:to>
      <xdr:col>32</xdr:col>
      <xdr:colOff>514350</xdr:colOff>
      <xdr:row>69</xdr:row>
      <xdr:rowOff>3175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476250</xdr:colOff>
      <xdr:row>71</xdr:row>
      <xdr:rowOff>111125</xdr:rowOff>
    </xdr:from>
    <xdr:to>
      <xdr:col>32</xdr:col>
      <xdr:colOff>514350</xdr:colOff>
      <xdr:row>92</xdr:row>
      <xdr:rowOff>47625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476250</xdr:colOff>
      <xdr:row>94</xdr:row>
      <xdr:rowOff>155575</xdr:rowOff>
    </xdr:from>
    <xdr:to>
      <xdr:col>32</xdr:col>
      <xdr:colOff>514350</xdr:colOff>
      <xdr:row>115</xdr:row>
      <xdr:rowOff>92075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476250</xdr:colOff>
      <xdr:row>118</xdr:row>
      <xdr:rowOff>9525</xdr:rowOff>
    </xdr:from>
    <xdr:to>
      <xdr:col>32</xdr:col>
      <xdr:colOff>514350</xdr:colOff>
      <xdr:row>138</xdr:row>
      <xdr:rowOff>136525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s://ec.europa.eu/eurostat/web/sdi/database" TargetMode="External"/><Relationship Id="rId1" Type="http://schemas.openxmlformats.org/officeDocument/2006/relationships/hyperlink" Target="https://www.vladica.in.r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ec.europa.eu/eurostat/api/dissemination/sdmx/2.1/data/sdg_02_20?format=TSV&amp;compressed=true" TargetMode="External"/><Relationship Id="rId2" Type="http://schemas.openxmlformats.org/officeDocument/2006/relationships/hyperlink" Target="https://ec.europa.eu/eurostat/cache/metadata/EN/sdg_02_20_esmsip2.htm" TargetMode="External"/><Relationship Id="rId1" Type="http://schemas.openxmlformats.org/officeDocument/2006/relationships/hyperlink" Target="https://ec.europa.eu/eurostat/databrowser/view/sdg_02_20/default/table?lang=en" TargetMode="External"/><Relationship Id="rId4" Type="http://schemas.openxmlformats.org/officeDocument/2006/relationships/drawing" Target="../drawings/drawing8.xml"/></Relationships>
</file>

<file path=xl/worksheets/_rels/sheet100.xml.rels><?xml version="1.0" encoding="UTF-8" standalone="yes"?>
<Relationships xmlns="http://schemas.openxmlformats.org/package/2006/relationships"><Relationship Id="rId3" Type="http://schemas.openxmlformats.org/officeDocument/2006/relationships/hyperlink" Target="https://ec.europa.eu/eurostat/api/dissemination/sdmx/2.1/data/sdg_17_10?format=TSV&amp;compressed=true" TargetMode="External"/><Relationship Id="rId2" Type="http://schemas.openxmlformats.org/officeDocument/2006/relationships/hyperlink" Target="https://ec.europa.eu/eurostat/cache/metadata/EN/sdg_17_10_esmsip2.htm" TargetMode="External"/><Relationship Id="rId1" Type="http://schemas.openxmlformats.org/officeDocument/2006/relationships/hyperlink" Target="https://ec.europa.eu/eurostat/databrowser/view/sdg_17_10/default/table?lang=en" TargetMode="External"/><Relationship Id="rId6" Type="http://schemas.openxmlformats.org/officeDocument/2006/relationships/comments" Target="../comments61.xml"/><Relationship Id="rId5" Type="http://schemas.openxmlformats.org/officeDocument/2006/relationships/vmlDrawing" Target="../drawings/vmlDrawing61.vml"/><Relationship Id="rId4" Type="http://schemas.openxmlformats.org/officeDocument/2006/relationships/drawing" Target="../drawings/drawing98.xml"/></Relationships>
</file>

<file path=xl/worksheets/_rels/sheet101.xml.rels><?xml version="1.0" encoding="UTF-8" standalone="yes"?>
<Relationships xmlns="http://schemas.openxmlformats.org/package/2006/relationships"><Relationship Id="rId3" Type="http://schemas.openxmlformats.org/officeDocument/2006/relationships/hyperlink" Target="https://ec.europa.eu/eurostat/api/dissemination/sdmx/2.1/data/sdg_17_20?format=TSV&amp;compressed=true" TargetMode="External"/><Relationship Id="rId2" Type="http://schemas.openxmlformats.org/officeDocument/2006/relationships/hyperlink" Target="https://ec.europa.eu/eurostat/cache/metadata/EN/sdg_17_20_esmsip2.htm" TargetMode="External"/><Relationship Id="rId1" Type="http://schemas.openxmlformats.org/officeDocument/2006/relationships/hyperlink" Target="https://ec.europa.eu/eurostat/databrowser/view/sdg_17_20/default/table?lang=en" TargetMode="External"/><Relationship Id="rId4" Type="http://schemas.openxmlformats.org/officeDocument/2006/relationships/drawing" Target="../drawings/drawing99.xml"/></Relationships>
</file>

<file path=xl/worksheets/_rels/sheet102.xml.rels><?xml version="1.0" encoding="UTF-8" standalone="yes"?>
<Relationships xmlns="http://schemas.openxmlformats.org/package/2006/relationships"><Relationship Id="rId3" Type="http://schemas.openxmlformats.org/officeDocument/2006/relationships/hyperlink" Target="https://ec.europa.eu/eurostat/api/dissemination/sdmx/2.1/data/sdg_17_30?format=TSV&amp;compressed=true" TargetMode="External"/><Relationship Id="rId2" Type="http://schemas.openxmlformats.org/officeDocument/2006/relationships/hyperlink" Target="https://ec.europa.eu/eurostat/cache/metadata/EN/sdg_17_30_esmsip2.htm" TargetMode="External"/><Relationship Id="rId1" Type="http://schemas.openxmlformats.org/officeDocument/2006/relationships/hyperlink" Target="https://ec.europa.eu/eurostat/databrowser/view/sdg_17_30/default/table?lang=en" TargetMode="External"/><Relationship Id="rId4" Type="http://schemas.openxmlformats.org/officeDocument/2006/relationships/drawing" Target="../drawings/drawing100.xml"/></Relationships>
</file>

<file path=xl/worksheets/_rels/sheet103.xml.rels><?xml version="1.0" encoding="UTF-8" standalone="yes"?>
<Relationships xmlns="http://schemas.openxmlformats.org/package/2006/relationships"><Relationship Id="rId3" Type="http://schemas.openxmlformats.org/officeDocument/2006/relationships/hyperlink" Target="https://ec.europa.eu/eurostat/api/dissemination/sdmx/2.1/data/sdg_17_40?format=TSV&amp;compressed=true" TargetMode="External"/><Relationship Id="rId2" Type="http://schemas.openxmlformats.org/officeDocument/2006/relationships/hyperlink" Target="https://ec.europa.eu/eurostat/cache/metadata/EN/sdg_17_40_esmsip2.htm" TargetMode="External"/><Relationship Id="rId1" Type="http://schemas.openxmlformats.org/officeDocument/2006/relationships/hyperlink" Target="https://ec.europa.eu/eurostat/databrowser/view/sdg_17_40/default/table?lang=en" TargetMode="External"/><Relationship Id="rId4" Type="http://schemas.openxmlformats.org/officeDocument/2006/relationships/drawing" Target="../drawings/drawing101.xml"/></Relationships>
</file>

<file path=xl/worksheets/_rels/sheet104.xml.rels><?xml version="1.0" encoding="UTF-8" standalone="yes"?>
<Relationships xmlns="http://schemas.openxmlformats.org/package/2006/relationships"><Relationship Id="rId3" Type="http://schemas.openxmlformats.org/officeDocument/2006/relationships/hyperlink" Target="https://ec.europa.eu/eurostat/api/dissemination/sdmx/2.1/data/sdg_17_50?format=TSV&amp;compressed=true" TargetMode="External"/><Relationship Id="rId2" Type="http://schemas.openxmlformats.org/officeDocument/2006/relationships/hyperlink" Target="https://ec.europa.eu/eurostat/cache/metadata/EN/sdg_17_50_esmsip2.htm" TargetMode="External"/><Relationship Id="rId1" Type="http://schemas.openxmlformats.org/officeDocument/2006/relationships/hyperlink" Target="https://ec.europa.eu/eurostat/databrowser/view/sdg_17_50/default/table?lang=en" TargetMode="External"/><Relationship Id="rId4" Type="http://schemas.openxmlformats.org/officeDocument/2006/relationships/drawing" Target="../drawings/drawing102.xml"/></Relationships>
</file>

<file path=xl/worksheets/_rels/sheet105.xml.rels><?xml version="1.0" encoding="UTF-8" standalone="yes"?>
<Relationships xmlns="http://schemas.openxmlformats.org/package/2006/relationships"><Relationship Id="rId3" Type="http://schemas.openxmlformats.org/officeDocument/2006/relationships/hyperlink" Target="https://ec.europa.eu/eurostat/api/dissemination/sdmx/2.1/data/sdg_17_60?format=TSV&amp;compressed=true" TargetMode="External"/><Relationship Id="rId2" Type="http://schemas.openxmlformats.org/officeDocument/2006/relationships/hyperlink" Target="https://ec.europa.eu/eurostat/cache/metadata/EN/sdg_17_60_esmsip2.htm" TargetMode="External"/><Relationship Id="rId1" Type="http://schemas.openxmlformats.org/officeDocument/2006/relationships/hyperlink" Target="https://ec.europa.eu/eurostat/databrowser/view/sdg_17_60/default/table?lang=en" TargetMode="External"/><Relationship Id="rId4" Type="http://schemas.openxmlformats.org/officeDocument/2006/relationships/drawing" Target="../drawings/drawing103.xml"/></Relationships>
</file>

<file path=xl/worksheets/_rels/sheet106.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drawing" Target="../drawings/drawing104.xml"/></Relationships>
</file>

<file path=xl/worksheets/_rels/sheet11.xml.rels><?xml version="1.0" encoding="UTF-8" standalone="yes"?>
<Relationships xmlns="http://schemas.openxmlformats.org/package/2006/relationships"><Relationship Id="rId3" Type="http://schemas.openxmlformats.org/officeDocument/2006/relationships/hyperlink" Target="https://ec.europa.eu/eurostat/api/dissemination/sdmx/2.1/data/sdg_02_30?format=TSV&amp;compressed=true" TargetMode="External"/><Relationship Id="rId2" Type="http://schemas.openxmlformats.org/officeDocument/2006/relationships/hyperlink" Target="https://ec.europa.eu/eurostat/cache/metadata/EN/sdg_02_30_esmsip2.htm" TargetMode="External"/><Relationship Id="rId1" Type="http://schemas.openxmlformats.org/officeDocument/2006/relationships/hyperlink" Target="https://ec.europa.eu/eurostat/databrowser/view/sdg_02_30/default/table?lang=en"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hyperlink" Target="https://ec.europa.eu/eurostat/api/dissemination/sdmx/2.1/data/sdg_02_40?format=TSV&amp;compressed=true" TargetMode="External"/><Relationship Id="rId2" Type="http://schemas.openxmlformats.org/officeDocument/2006/relationships/hyperlink" Target="https://ec.europa.eu/eurostat/cache/metadata/EN/sdg_02_40_esmsip2.htm" TargetMode="External"/><Relationship Id="rId1" Type="http://schemas.openxmlformats.org/officeDocument/2006/relationships/hyperlink" Target="https://ec.europa.eu/eurostat/databrowser/view/sdg_02_40/default/table?lang=en"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hyperlink" Target="https://ec.europa.eu/eurostat/api/dissemination/sdmx/2.1/data/sdg_02_53?format=TSV&amp;compressed=true" TargetMode="External"/><Relationship Id="rId2" Type="http://schemas.openxmlformats.org/officeDocument/2006/relationships/hyperlink" Target="https://ec.europa.eu/eurostat/cache/metadata/EN/sdg_02_53_esmsip2.htm" TargetMode="External"/><Relationship Id="rId1" Type="http://schemas.openxmlformats.org/officeDocument/2006/relationships/hyperlink" Target="https://ec.europa.eu/eurostat/databrowser/view/sdg_02_53/default/table?lang=en" TargetMode="Externa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hyperlink" Target="https://ec.europa.eu/eurostat/api/dissemination/sdmx/2.1/data/sdg_02_60?format=TSV&amp;compressed=true" TargetMode="External"/><Relationship Id="rId2" Type="http://schemas.openxmlformats.org/officeDocument/2006/relationships/hyperlink" Target="https://ec.europa.eu/eurostat/cache/metadata/EN/sdg_02_60_esmsip2.htm" TargetMode="External"/><Relationship Id="rId1" Type="http://schemas.openxmlformats.org/officeDocument/2006/relationships/hyperlink" Target="https://ec.europa.eu/eurostat/databrowser/view/sdg_02_60/default/table?lang=en" TargetMode="Externa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hyperlink" Target="https://ec.europa.eu/eurostat/api/dissemination/sdmx/2.1/data/sdg_03_11?format=TSV&amp;compressed=true" TargetMode="External"/><Relationship Id="rId2" Type="http://schemas.openxmlformats.org/officeDocument/2006/relationships/hyperlink" Target="https://ec.europa.eu/eurostat/cache/metadata/EN/sdg_03_11_esmsip2.htm" TargetMode="External"/><Relationship Id="rId1" Type="http://schemas.openxmlformats.org/officeDocument/2006/relationships/hyperlink" Target="https://ec.europa.eu/eurostat/databrowser/view/sdg_03_11/default/table?lang=en"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hyperlink" Target="https://ec.europa.eu/eurostat/api/dissemination/sdmx/2.1/data/sdg_03_20?format=TSV&amp;compressed=true" TargetMode="External"/><Relationship Id="rId2" Type="http://schemas.openxmlformats.org/officeDocument/2006/relationships/hyperlink" Target="https://ec.europa.eu/eurostat/cache/metadata/EN/sdg_03_20_esmsip2.htm" TargetMode="External"/><Relationship Id="rId1" Type="http://schemas.openxmlformats.org/officeDocument/2006/relationships/hyperlink" Target="https://ec.europa.eu/eurostat/databrowser/view/sdg_03_20/default/table?lang=en"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hyperlink" Target="https://ec.europa.eu/eurostat/api/dissemination/sdmx/2.1/data/sdg_03_30?format=TSV&amp;compressed=true" TargetMode="External"/><Relationship Id="rId2" Type="http://schemas.openxmlformats.org/officeDocument/2006/relationships/hyperlink" Target="https://ec.europa.eu/eurostat/cache/metadata/EN/sdg_03_30_esmsip2.htm" TargetMode="External"/><Relationship Id="rId1" Type="http://schemas.openxmlformats.org/officeDocument/2006/relationships/hyperlink" Target="https://ec.europa.eu/eurostat/databrowser/view/sdg_03_30/default/table?lang=en"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hyperlink" Target="https://ec.europa.eu/eurostat/api/dissemination/sdmx/2.1/data/sdg_03_42?format=TSV&amp;compressed=true" TargetMode="External"/><Relationship Id="rId2" Type="http://schemas.openxmlformats.org/officeDocument/2006/relationships/hyperlink" Target="https://ec.europa.eu/eurostat/cache/metadata/EN/sdg_03_42_esmsip2.htm" TargetMode="External"/><Relationship Id="rId1" Type="http://schemas.openxmlformats.org/officeDocument/2006/relationships/hyperlink" Target="https://ec.europa.eu/eurostat/databrowser/view/sdg_03_42/default/table?lang=en" TargetMode="Externa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hyperlink" Target="https://ec.europa.eu/eurostat/api/dissemination/sdmx/2.1/data/sdg_03_60?format=TSV&amp;compressed=true" TargetMode="External"/><Relationship Id="rId2" Type="http://schemas.openxmlformats.org/officeDocument/2006/relationships/hyperlink" Target="https://ec.europa.eu/eurostat/cache/metadata/EN/sdg_03_60_esmsip2.htm" TargetMode="External"/><Relationship Id="rId1" Type="http://schemas.openxmlformats.org/officeDocument/2006/relationships/hyperlink" Target="https://ec.europa.eu/eurostat/databrowser/view/sdg_03_60/default/table?lang=en"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3" Type="http://schemas.openxmlformats.org/officeDocument/2006/relationships/hyperlink" Target="https://ec.europa.eu/eurostat/api/dissemination/sdmx/2.1/data/sdg_03_70?format=TSV&amp;compressed=true" TargetMode="External"/><Relationship Id="rId2" Type="http://schemas.openxmlformats.org/officeDocument/2006/relationships/hyperlink" Target="https://ec.europa.eu/eurostat/cache/metadata/EN/sdg_03_70_esmsip2.htm" TargetMode="External"/><Relationship Id="rId1" Type="http://schemas.openxmlformats.org/officeDocument/2006/relationships/hyperlink" Target="https://ec.europa.eu/eurostat/databrowser/view/sdg_03_70/default/table?lang=en" TargetMode="External"/><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hyperlink" Target="https://ec.europa.eu/eurostat/api/dissemination/sdmx/2.1/data/sdg_04_10?format=TSV&amp;compressed=true" TargetMode="External"/><Relationship Id="rId2" Type="http://schemas.openxmlformats.org/officeDocument/2006/relationships/hyperlink" Target="https://ec.europa.eu/eurostat/cache/metadata/EN/sdg_04_10_esmsip2.htm" TargetMode="External"/><Relationship Id="rId1" Type="http://schemas.openxmlformats.org/officeDocument/2006/relationships/hyperlink" Target="https://ec.europa.eu/eurostat/databrowser/view/sdg_04_10/default/table?lang=en"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hyperlink" Target="https://ec.europa.eu/eurostat/api/dissemination/sdmx/2.1/data/sdg_04_20?format=TSV&amp;compressed=true" TargetMode="External"/><Relationship Id="rId2" Type="http://schemas.openxmlformats.org/officeDocument/2006/relationships/hyperlink" Target="https://ec.europa.eu/eurostat/cache/metadata/EN/sdg_04_20_esmsip2.htm" TargetMode="External"/><Relationship Id="rId1" Type="http://schemas.openxmlformats.org/officeDocument/2006/relationships/hyperlink" Target="https://ec.europa.eu/eurostat/databrowser/view/sdg_04_20/default/table?lang=en"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hyperlink" Target="https://ec.europa.eu/eurostat/api/dissemination/sdmx/2.1/data/sdg_04_31?format=TSV&amp;compressed=true" TargetMode="External"/><Relationship Id="rId2" Type="http://schemas.openxmlformats.org/officeDocument/2006/relationships/hyperlink" Target="https://ec.europa.eu/eurostat/cache/metadata/EN/sdg_04_31_esmsip2.htm" TargetMode="External"/><Relationship Id="rId1" Type="http://schemas.openxmlformats.org/officeDocument/2006/relationships/hyperlink" Target="https://ec.europa.eu/eurostat/databrowser/view/sdg_04_31/default/table?lang=en"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hyperlink" Target="https://ec.europa.eu/eurostat/api/dissemination/sdmx/2.1/data/sdg_04_40?format=TSV&amp;compressed=true" TargetMode="External"/><Relationship Id="rId2" Type="http://schemas.openxmlformats.org/officeDocument/2006/relationships/hyperlink" Target="https://ec.europa.eu/eurostat/cache/metadata/EN/sdg_04_40_esmsip2.htm" TargetMode="External"/><Relationship Id="rId1" Type="http://schemas.openxmlformats.org/officeDocument/2006/relationships/hyperlink" Target="https://ec.europa.eu/eurostat/databrowser/view/sdg_04_40/default/table?lang=en"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hyperlink" Target="https://ec.europa.eu/eurostat/api/dissemination/sdmx/2.1/data/sdg_04_60?format=TSV&amp;compressed=true" TargetMode="External"/><Relationship Id="rId2" Type="http://schemas.openxmlformats.org/officeDocument/2006/relationships/hyperlink" Target="https://ec.europa.eu/eurostat/cache/metadata/EN/sdg_04_60_esmsip2.htm" TargetMode="External"/><Relationship Id="rId1" Type="http://schemas.openxmlformats.org/officeDocument/2006/relationships/hyperlink" Target="https://ec.europa.eu/eurostat/databrowser/view/sdg_04_60/default/table?lang=en"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3" Type="http://schemas.openxmlformats.org/officeDocument/2006/relationships/hyperlink" Target="https://ec.europa.eu/eurostat/api/dissemination/sdmx/2.1/data/sdg_04_70?format=TSV&amp;compressed=true" TargetMode="External"/><Relationship Id="rId2" Type="http://schemas.openxmlformats.org/officeDocument/2006/relationships/hyperlink" Target="https://ec.europa.eu/eurostat/cache/metadata/EN/sdg_04_70_esmsip2.htm" TargetMode="External"/><Relationship Id="rId1" Type="http://schemas.openxmlformats.org/officeDocument/2006/relationships/hyperlink" Target="https://ec.europa.eu/eurostat/databrowser/view/sdg_04_70/default/table?lang=en" TargetMode="External"/><Relationship Id="rId4"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3" Type="http://schemas.openxmlformats.org/officeDocument/2006/relationships/hyperlink" Target="https://ec.europa.eu/eurostat/api/dissemination/sdmx/2.1/data/sdg_05_10?format=TSV&amp;compressed=true" TargetMode="External"/><Relationship Id="rId2" Type="http://schemas.openxmlformats.org/officeDocument/2006/relationships/hyperlink" Target="https://ec.europa.eu/eurostat/cache/metadata/EN/sdg_05_10_esmsip2.htm" TargetMode="External"/><Relationship Id="rId1" Type="http://schemas.openxmlformats.org/officeDocument/2006/relationships/hyperlink" Target="https://ec.europa.eu/eurostat/databrowser/view/sdg_05_10/default/table?lang=en" TargetMode="External"/><Relationship Id="rId4"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3" Type="http://schemas.openxmlformats.org/officeDocument/2006/relationships/hyperlink" Target="https://ec.europa.eu/eurostat/api/dissemination/sdmx/2.1/data/sdg_05_20?format=TSV&amp;compressed=true" TargetMode="External"/><Relationship Id="rId2" Type="http://schemas.openxmlformats.org/officeDocument/2006/relationships/hyperlink" Target="https://ec.europa.eu/eurostat/cache/metadata/EN/sdg_05_20_esmsip2.htm" TargetMode="External"/><Relationship Id="rId1" Type="http://schemas.openxmlformats.org/officeDocument/2006/relationships/hyperlink" Target="https://ec.europa.eu/eurostat/databrowser/view/sdg_05_20/default/table?lang=en"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hyperlink" Target="https://ec.europa.eu/eurostat/api/dissemination/sdmx/2.1/data/sdg_05_30?format=TSV&amp;compressed=true" TargetMode="External"/><Relationship Id="rId2" Type="http://schemas.openxmlformats.org/officeDocument/2006/relationships/hyperlink" Target="https://ec.europa.eu/eurostat/cache/metadata/EN/sdg_05_30_esmsip2.htm" TargetMode="External"/><Relationship Id="rId1" Type="http://schemas.openxmlformats.org/officeDocument/2006/relationships/hyperlink" Target="https://ec.europa.eu/eurostat/databrowser/view/sdg_05_30/default/table?lang=en"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hyperlink" Target="https://ec.europa.eu/eurostat/api/dissemination/sdmx/2.1/data/sdg_01_10?format=TSV&amp;compressed=true" TargetMode="External"/><Relationship Id="rId7" Type="http://schemas.openxmlformats.org/officeDocument/2006/relationships/comments" Target="../comments1.xml"/><Relationship Id="rId2" Type="http://schemas.openxmlformats.org/officeDocument/2006/relationships/hyperlink" Target="https://ec.europa.eu/eurostat/cache/metadata/EN/sdg_01_10_esmsip2.htm" TargetMode="External"/><Relationship Id="rId1" Type="http://schemas.openxmlformats.org/officeDocument/2006/relationships/hyperlink" Target="https://ec.europa.eu/eurostat/databrowser/view/sdg_01_10/default/table?lang=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3" Type="http://schemas.openxmlformats.org/officeDocument/2006/relationships/hyperlink" Target="https://ec.europa.eu/eurostat/api/dissemination/sdmx/2.1/data/sdg_05_40?format=TSV&amp;compressed=true" TargetMode="External"/><Relationship Id="rId2" Type="http://schemas.openxmlformats.org/officeDocument/2006/relationships/hyperlink" Target="https://ec.europa.eu/eurostat/cache/metadata/EN/sdg_05_40_esmsip2.htm" TargetMode="External"/><Relationship Id="rId1" Type="http://schemas.openxmlformats.org/officeDocument/2006/relationships/hyperlink" Target="https://ec.europa.eu/eurostat/databrowser/view/sdg_05_40/default/table?lang=en"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hyperlink" Target="https://ec.europa.eu/eurostat/api/dissemination/sdmx/2.1/data/sdg_05_50?format=TSV&amp;compressed=true" TargetMode="External"/><Relationship Id="rId2" Type="http://schemas.openxmlformats.org/officeDocument/2006/relationships/hyperlink" Target="https://ec.europa.eu/eurostat/cache/metadata/EN/sdg_05_50_esmsip2.htm" TargetMode="External"/><Relationship Id="rId1" Type="http://schemas.openxmlformats.org/officeDocument/2006/relationships/hyperlink" Target="https://ec.europa.eu/eurostat/databrowser/view/sdg_05_50/default/table?lang=en" TargetMode="External"/><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3" Type="http://schemas.openxmlformats.org/officeDocument/2006/relationships/hyperlink" Target="https://ec.europa.eu/eurostat/api/dissemination/sdmx/2.1/data/sdg_05_60?format=TSV&amp;compressed=true" TargetMode="External"/><Relationship Id="rId2" Type="http://schemas.openxmlformats.org/officeDocument/2006/relationships/hyperlink" Target="https://ec.europa.eu/eurostat/cache/metadata/EN/sdg_05_60_esmsip2.htm" TargetMode="External"/><Relationship Id="rId1" Type="http://schemas.openxmlformats.org/officeDocument/2006/relationships/hyperlink" Target="https://ec.europa.eu/eurostat/databrowser/view/sdg_05_60/default/table?lang=en" TargetMode="External"/><Relationship Id="rId4"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3" Type="http://schemas.openxmlformats.org/officeDocument/2006/relationships/hyperlink" Target="https://ec.europa.eu/eurostat/api/dissemination/sdmx/2.1/data/sdg_06_10?format=TSV&amp;compressed=true" TargetMode="External"/><Relationship Id="rId2" Type="http://schemas.openxmlformats.org/officeDocument/2006/relationships/hyperlink" Target="https://ec.europa.eu/eurostat/cache/metadata/EN/sdg_06_10_esmsip2.htm" TargetMode="External"/><Relationship Id="rId1" Type="http://schemas.openxmlformats.org/officeDocument/2006/relationships/hyperlink" Target="https://ec.europa.eu/eurostat/databrowser/view/sdg_06_10/default/table?lang=en" TargetMode="External"/><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3" Type="http://schemas.openxmlformats.org/officeDocument/2006/relationships/hyperlink" Target="https://ec.europa.eu/eurostat/api/dissemination/sdmx/2.1/data/sdg_06_20?format=TSV&amp;compressed=true" TargetMode="External"/><Relationship Id="rId2" Type="http://schemas.openxmlformats.org/officeDocument/2006/relationships/hyperlink" Target="https://ec.europa.eu/eurostat/cache/metadata/EN/sdg_06_20_esmsip2.htm" TargetMode="External"/><Relationship Id="rId1" Type="http://schemas.openxmlformats.org/officeDocument/2006/relationships/hyperlink" Target="https://ec.europa.eu/eurostat/databrowser/view/sdg_06_20/default/table?lang=en" TargetMode="Externa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3" Type="http://schemas.openxmlformats.org/officeDocument/2006/relationships/hyperlink" Target="https://ec.europa.eu/eurostat/api/dissemination/sdmx/2.1/data/sdg_06_30?format=TSV&amp;compressed=true" TargetMode="External"/><Relationship Id="rId2" Type="http://schemas.openxmlformats.org/officeDocument/2006/relationships/hyperlink" Target="https://ec.europa.eu/eurostat/cache/metadata/EN/sdg_06_30_esmsip2.htm" TargetMode="External"/><Relationship Id="rId1" Type="http://schemas.openxmlformats.org/officeDocument/2006/relationships/hyperlink" Target="https://ec.europa.eu/eurostat/databrowser/view/sdg_06_30/default/table?lang=en" TargetMode="External"/><Relationship Id="rId4"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3" Type="http://schemas.openxmlformats.org/officeDocument/2006/relationships/hyperlink" Target="https://ec.europa.eu/eurostat/api/dissemination/sdmx/2.1/data/sdg_06_40?format=TSV&amp;compressed=true" TargetMode="External"/><Relationship Id="rId2" Type="http://schemas.openxmlformats.org/officeDocument/2006/relationships/hyperlink" Target="https://ec.europa.eu/eurostat/cache/metadata/EN/sdg_06_40_esmsip2.htm" TargetMode="External"/><Relationship Id="rId1" Type="http://schemas.openxmlformats.org/officeDocument/2006/relationships/hyperlink" Target="https://ec.europa.eu/eurostat/databrowser/view/sdg_06_40/default/table?lang=en" TargetMode="External"/><Relationship Id="rId4"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3" Type="http://schemas.openxmlformats.org/officeDocument/2006/relationships/hyperlink" Target="https://ec.europa.eu/eurostat/api/dissemination/sdmx/2.1/data/sdg_06_50?format=TSV&amp;compressed=true" TargetMode="External"/><Relationship Id="rId2" Type="http://schemas.openxmlformats.org/officeDocument/2006/relationships/hyperlink" Target="https://ec.europa.eu/eurostat/cache/metadata/EN/sdg_06_50_esmsip2.htm" TargetMode="External"/><Relationship Id="rId1" Type="http://schemas.openxmlformats.org/officeDocument/2006/relationships/hyperlink" Target="https://ec.europa.eu/eurostat/databrowser/view/sdg_06_50/default/table?lang=en" TargetMode="External"/><Relationship Id="rId4"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3" Type="http://schemas.openxmlformats.org/officeDocument/2006/relationships/hyperlink" Target="https://ec.europa.eu/eurostat/api/dissemination/sdmx/2.1/data/sdg_06_60?format=TSV&amp;compressed=true" TargetMode="External"/><Relationship Id="rId2" Type="http://schemas.openxmlformats.org/officeDocument/2006/relationships/hyperlink" Target="https://ec.europa.eu/eurostat/cache/metadata/EN/sdg_06_60_esmsip2.htm" TargetMode="External"/><Relationship Id="rId1" Type="http://schemas.openxmlformats.org/officeDocument/2006/relationships/hyperlink" Target="https://ec.europa.eu/eurostat/databrowser/view/sdg_06_60/default/table?lang=en" TargetMode="External"/><Relationship Id="rId4"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3" Type="http://schemas.openxmlformats.org/officeDocument/2006/relationships/hyperlink" Target="https://ec.europa.eu/eurostat/api/dissemination/sdmx/2.1/data/sdg_07_10?format=TSV&amp;compressed=true" TargetMode="External"/><Relationship Id="rId2" Type="http://schemas.openxmlformats.org/officeDocument/2006/relationships/hyperlink" Target="https://ec.europa.eu/eurostat/cache/metadata/EN/sdg_07_10_esmsip2.htm" TargetMode="External"/><Relationship Id="rId1" Type="http://schemas.openxmlformats.org/officeDocument/2006/relationships/hyperlink" Target="https://ec.europa.eu/eurostat/databrowser/view/sdg_07_10/default/table?lang=en" TargetMode="External"/><Relationship Id="rId6" Type="http://schemas.openxmlformats.org/officeDocument/2006/relationships/comments" Target="../comments22.xml"/><Relationship Id="rId5" Type="http://schemas.openxmlformats.org/officeDocument/2006/relationships/vmlDrawing" Target="../drawings/vmlDrawing22.vml"/><Relationship Id="rId4"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3" Type="http://schemas.openxmlformats.org/officeDocument/2006/relationships/hyperlink" Target="https://ec.europa.eu/eurostat/api/dissemination/sdmx/2.1/data/sdg_01_20?format=TSV&amp;compressed=true" TargetMode="External"/><Relationship Id="rId2" Type="http://schemas.openxmlformats.org/officeDocument/2006/relationships/hyperlink" Target="https://ec.europa.eu/eurostat/cache/metadata/EN/sdg_01_20_esmsip2.htm" TargetMode="External"/><Relationship Id="rId1" Type="http://schemas.openxmlformats.org/officeDocument/2006/relationships/hyperlink" Target="https://ec.europa.eu/eurostat/databrowser/view/sdg_01_20/default/table?lang=en"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3" Type="http://schemas.openxmlformats.org/officeDocument/2006/relationships/hyperlink" Target="https://ec.europa.eu/eurostat/api/dissemination/sdmx/2.1/data/sdg_07_11?format=TSV&amp;compressed=true" TargetMode="External"/><Relationship Id="rId2" Type="http://schemas.openxmlformats.org/officeDocument/2006/relationships/hyperlink" Target="https://ec.europa.eu/eurostat/cache/metadata/EN/sdg_07_11_esmsip2.htm" TargetMode="External"/><Relationship Id="rId1" Type="http://schemas.openxmlformats.org/officeDocument/2006/relationships/hyperlink" Target="https://ec.europa.eu/eurostat/databrowser/view/sdg_07_11/default/table?lang=en" TargetMode="External"/><Relationship Id="rId6" Type="http://schemas.openxmlformats.org/officeDocument/2006/relationships/comments" Target="../comments23.xml"/><Relationship Id="rId5" Type="http://schemas.openxmlformats.org/officeDocument/2006/relationships/vmlDrawing" Target="../drawings/vmlDrawing23.vml"/><Relationship Id="rId4"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3" Type="http://schemas.openxmlformats.org/officeDocument/2006/relationships/hyperlink" Target="https://ec.europa.eu/eurostat/api/dissemination/sdmx/2.1/data/sdg_07_20?format=TSV&amp;compressed=true" TargetMode="External"/><Relationship Id="rId2" Type="http://schemas.openxmlformats.org/officeDocument/2006/relationships/hyperlink" Target="https://ec.europa.eu/eurostat/cache/metadata/EN/sdg_07_20_esmsip2.htm" TargetMode="External"/><Relationship Id="rId1" Type="http://schemas.openxmlformats.org/officeDocument/2006/relationships/hyperlink" Target="https://ec.europa.eu/eurostat/databrowser/view/sdg_07_20/default/table?lang=en" TargetMode="External"/><Relationship Id="rId6" Type="http://schemas.openxmlformats.org/officeDocument/2006/relationships/comments" Target="../comments24.xml"/><Relationship Id="rId5" Type="http://schemas.openxmlformats.org/officeDocument/2006/relationships/vmlDrawing" Target="../drawings/vmlDrawing24.vml"/><Relationship Id="rId4"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3" Type="http://schemas.openxmlformats.org/officeDocument/2006/relationships/hyperlink" Target="https://ec.europa.eu/eurostat/api/dissemination/sdmx/2.1/data/sdg_07_30?format=TSV&amp;compressed=true" TargetMode="External"/><Relationship Id="rId2" Type="http://schemas.openxmlformats.org/officeDocument/2006/relationships/hyperlink" Target="https://ec.europa.eu/eurostat/cache/metadata/EN/sdg_07_30_esmsip2.htm" TargetMode="External"/><Relationship Id="rId1" Type="http://schemas.openxmlformats.org/officeDocument/2006/relationships/hyperlink" Target="https://ec.europa.eu/eurostat/databrowser/view/sdg_07_30/default/table?lang=en" TargetMode="External"/><Relationship Id="rId4"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3" Type="http://schemas.openxmlformats.org/officeDocument/2006/relationships/hyperlink" Target="https://ec.europa.eu/eurostat/api/dissemination/sdmx/2.1/data/sdg_07_40?format=TSV&amp;compressed=true" TargetMode="External"/><Relationship Id="rId2" Type="http://schemas.openxmlformats.org/officeDocument/2006/relationships/hyperlink" Target="https://ec.europa.eu/eurostat/cache/metadata/EN/sdg_07_40_esmsip2.htm" TargetMode="External"/><Relationship Id="rId1" Type="http://schemas.openxmlformats.org/officeDocument/2006/relationships/hyperlink" Target="https://ec.europa.eu/eurostat/databrowser/view/sdg_07_40/default/table?lang=en" TargetMode="External"/><Relationship Id="rId4"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3" Type="http://schemas.openxmlformats.org/officeDocument/2006/relationships/hyperlink" Target="https://ec.europa.eu/eurostat/api/dissemination/sdmx/2.1/data/sdg_07_50?format=TSV&amp;compressed=true" TargetMode="External"/><Relationship Id="rId2" Type="http://schemas.openxmlformats.org/officeDocument/2006/relationships/hyperlink" Target="https://ec.europa.eu/eurostat/cache/metadata/EN/sdg_07_50_esmsip2.htm" TargetMode="External"/><Relationship Id="rId1" Type="http://schemas.openxmlformats.org/officeDocument/2006/relationships/hyperlink" Target="https://ec.europa.eu/eurostat/databrowser/view/sdg_07_50/default/table?lang=en" TargetMode="External"/><Relationship Id="rId4"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3" Type="http://schemas.openxmlformats.org/officeDocument/2006/relationships/hyperlink" Target="https://ec.europa.eu/eurostat/api/dissemination/sdmx/2.1/data/sdg_07_60?format=TSV&amp;compressed=true" TargetMode="External"/><Relationship Id="rId2" Type="http://schemas.openxmlformats.org/officeDocument/2006/relationships/hyperlink" Target="https://ec.europa.eu/eurostat/cache/metadata/EN/sdg_07_60_esmsip2.htm" TargetMode="External"/><Relationship Id="rId1" Type="http://schemas.openxmlformats.org/officeDocument/2006/relationships/hyperlink" Target="https://ec.europa.eu/eurostat/databrowser/view/sdg_07_60/default/table?lang=en" TargetMode="External"/><Relationship Id="rId6" Type="http://schemas.openxmlformats.org/officeDocument/2006/relationships/comments" Target="../comments25.xml"/><Relationship Id="rId5" Type="http://schemas.openxmlformats.org/officeDocument/2006/relationships/vmlDrawing" Target="../drawings/vmlDrawing25.vml"/><Relationship Id="rId4" Type="http://schemas.openxmlformats.org/officeDocument/2006/relationships/drawing" Target="../drawings/drawing43.xml"/></Relationships>
</file>

<file path=xl/worksheets/_rels/sheet46.xml.rels><?xml version="1.0" encoding="UTF-8" standalone="yes"?>
<Relationships xmlns="http://schemas.openxmlformats.org/package/2006/relationships"><Relationship Id="rId3" Type="http://schemas.openxmlformats.org/officeDocument/2006/relationships/hyperlink" Target="https://ec.europa.eu/eurostat/api/dissemination/sdmx/2.1/data/sdg_08_10?format=TSV&amp;compressed=true" TargetMode="External"/><Relationship Id="rId2" Type="http://schemas.openxmlformats.org/officeDocument/2006/relationships/hyperlink" Target="https://ec.europa.eu/eurostat/cache/metadata/EN/sdg_08_10_esmsip2.htm" TargetMode="External"/><Relationship Id="rId1" Type="http://schemas.openxmlformats.org/officeDocument/2006/relationships/hyperlink" Target="https://ec.europa.eu/eurostat/databrowser/view/sdg_08_10/default/table?lang=en" TargetMode="External"/><Relationship Id="rId6" Type="http://schemas.openxmlformats.org/officeDocument/2006/relationships/comments" Target="../comments26.xml"/><Relationship Id="rId5" Type="http://schemas.openxmlformats.org/officeDocument/2006/relationships/vmlDrawing" Target="../drawings/vmlDrawing26.vml"/><Relationship Id="rId4"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3" Type="http://schemas.openxmlformats.org/officeDocument/2006/relationships/hyperlink" Target="https://ec.europa.eu/eurostat/api/dissemination/sdmx/2.1/data/sdg_08_11?format=TSV&amp;compressed=true" TargetMode="External"/><Relationship Id="rId2" Type="http://schemas.openxmlformats.org/officeDocument/2006/relationships/hyperlink" Target="https://ec.europa.eu/eurostat/cache/metadata/EN/sdg_08_11_esmsip2.htm" TargetMode="External"/><Relationship Id="rId1" Type="http://schemas.openxmlformats.org/officeDocument/2006/relationships/hyperlink" Target="https://ec.europa.eu/eurostat/databrowser/view/sdg_08_11/default/table?lang=en" TargetMode="External"/><Relationship Id="rId6" Type="http://schemas.openxmlformats.org/officeDocument/2006/relationships/comments" Target="../comments27.xml"/><Relationship Id="rId5" Type="http://schemas.openxmlformats.org/officeDocument/2006/relationships/vmlDrawing" Target="../drawings/vmlDrawing27.vml"/><Relationship Id="rId4"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3" Type="http://schemas.openxmlformats.org/officeDocument/2006/relationships/hyperlink" Target="https://ec.europa.eu/eurostat/api/dissemination/sdmx/2.1/data/sdg_08_20?format=TSV&amp;compressed=true" TargetMode="External"/><Relationship Id="rId2" Type="http://schemas.openxmlformats.org/officeDocument/2006/relationships/hyperlink" Target="https://ec.europa.eu/eurostat/cache/metadata/EN/sdg_08_20_esmsip2.htm" TargetMode="External"/><Relationship Id="rId1" Type="http://schemas.openxmlformats.org/officeDocument/2006/relationships/hyperlink" Target="https://ec.europa.eu/eurostat/databrowser/view/sdg_08_20/default/table?lang=en" TargetMode="External"/><Relationship Id="rId6" Type="http://schemas.openxmlformats.org/officeDocument/2006/relationships/comments" Target="../comments28.xml"/><Relationship Id="rId5" Type="http://schemas.openxmlformats.org/officeDocument/2006/relationships/vmlDrawing" Target="../drawings/vmlDrawing28.vml"/><Relationship Id="rId4"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3" Type="http://schemas.openxmlformats.org/officeDocument/2006/relationships/hyperlink" Target="https://ec.europa.eu/eurostat/api/dissemination/sdmx/2.1/data/sdg_08_30?format=TSV&amp;compressed=true" TargetMode="External"/><Relationship Id="rId2" Type="http://schemas.openxmlformats.org/officeDocument/2006/relationships/hyperlink" Target="https://ec.europa.eu/eurostat/cache/metadata/EN/sdg_08_30_esmsip2.htm" TargetMode="External"/><Relationship Id="rId1" Type="http://schemas.openxmlformats.org/officeDocument/2006/relationships/hyperlink" Target="https://ec.europa.eu/eurostat/databrowser/view/sdg_08_30/default/table?lang=en" TargetMode="External"/><Relationship Id="rId6" Type="http://schemas.openxmlformats.org/officeDocument/2006/relationships/comments" Target="../comments29.xml"/><Relationship Id="rId5" Type="http://schemas.openxmlformats.org/officeDocument/2006/relationships/vmlDrawing" Target="../drawings/vmlDrawing29.vml"/><Relationship Id="rId4"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3" Type="http://schemas.openxmlformats.org/officeDocument/2006/relationships/hyperlink" Target="https://ec.europa.eu/eurostat/api/dissemination/sdmx/2.1/data/sdg_01_31?format=TSV&amp;compressed=true" TargetMode="External"/><Relationship Id="rId2" Type="http://schemas.openxmlformats.org/officeDocument/2006/relationships/hyperlink" Target="https://ec.europa.eu/eurostat/cache/metadata/EN/sdg_01_31_esmsip2.htm" TargetMode="External"/><Relationship Id="rId1" Type="http://schemas.openxmlformats.org/officeDocument/2006/relationships/hyperlink" Target="https://ec.europa.eu/eurostat/databrowser/view/sdg_01_31/default/table?lang=en" TargetMode="External"/><Relationship Id="rId4"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3" Type="http://schemas.openxmlformats.org/officeDocument/2006/relationships/hyperlink" Target="https://ec.europa.eu/eurostat/api/dissemination/sdmx/2.1/data/sdg_08_40?format=TSV&amp;compressed=true" TargetMode="External"/><Relationship Id="rId2" Type="http://schemas.openxmlformats.org/officeDocument/2006/relationships/hyperlink" Target="https://ec.europa.eu/eurostat/cache/metadata/EN/sdg_08_40_esmsip2.htm" TargetMode="External"/><Relationship Id="rId1" Type="http://schemas.openxmlformats.org/officeDocument/2006/relationships/hyperlink" Target="https://ec.europa.eu/eurostat/databrowser/view/sdg_08_40/default/table?lang=en" TargetMode="External"/><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3" Type="http://schemas.openxmlformats.org/officeDocument/2006/relationships/hyperlink" Target="https://ec.europa.eu/eurostat/api/dissemination/sdmx/2.1/data/sdg_08_60?format=TSV&amp;compressed=true" TargetMode="External"/><Relationship Id="rId2" Type="http://schemas.openxmlformats.org/officeDocument/2006/relationships/hyperlink" Target="https://ec.europa.eu/eurostat/cache/metadata/EN/sdg_08_60_esmsip2.htm" TargetMode="External"/><Relationship Id="rId1" Type="http://schemas.openxmlformats.org/officeDocument/2006/relationships/hyperlink" Target="https://ec.europa.eu/eurostat/databrowser/view/sdg_08_60/default/table?lang=en" TargetMode="External"/><Relationship Id="rId6" Type="http://schemas.openxmlformats.org/officeDocument/2006/relationships/comments" Target="../comments31.xml"/><Relationship Id="rId5" Type="http://schemas.openxmlformats.org/officeDocument/2006/relationships/vmlDrawing" Target="../drawings/vmlDrawing31.vml"/><Relationship Id="rId4" Type="http://schemas.openxmlformats.org/officeDocument/2006/relationships/drawing" Target="../drawings/drawing49.xml"/></Relationships>
</file>

<file path=xl/worksheets/_rels/sheet52.xml.rels><?xml version="1.0" encoding="UTF-8" standalone="yes"?>
<Relationships xmlns="http://schemas.openxmlformats.org/package/2006/relationships"><Relationship Id="rId3" Type="http://schemas.openxmlformats.org/officeDocument/2006/relationships/hyperlink" Target="https://ec.europa.eu/eurostat/api/dissemination/sdmx/2.1/data/sdg_09_10?format=TSV&amp;compressed=true" TargetMode="External"/><Relationship Id="rId2" Type="http://schemas.openxmlformats.org/officeDocument/2006/relationships/hyperlink" Target="https://ec.europa.eu/eurostat/cache/metadata/EN/sdg_09_10_esmsip2.htm" TargetMode="External"/><Relationship Id="rId1" Type="http://schemas.openxmlformats.org/officeDocument/2006/relationships/hyperlink" Target="https://ec.europa.eu/eurostat/databrowser/view/sdg_09_10/default/table?lang=en" TargetMode="External"/><Relationship Id="rId6" Type="http://schemas.openxmlformats.org/officeDocument/2006/relationships/comments" Target="../comments32.xml"/><Relationship Id="rId5" Type="http://schemas.openxmlformats.org/officeDocument/2006/relationships/vmlDrawing" Target="../drawings/vmlDrawing32.vml"/><Relationship Id="rId4"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3" Type="http://schemas.openxmlformats.org/officeDocument/2006/relationships/hyperlink" Target="https://ec.europa.eu/eurostat/api/dissemination/sdmx/2.1/data/sdg_09_30?format=TSV&amp;compressed=true" TargetMode="External"/><Relationship Id="rId2" Type="http://schemas.openxmlformats.org/officeDocument/2006/relationships/hyperlink" Target="https://ec.europa.eu/eurostat/cache/metadata/EN/sdg_09_30_esmsip2.htm" TargetMode="External"/><Relationship Id="rId1" Type="http://schemas.openxmlformats.org/officeDocument/2006/relationships/hyperlink" Target="https://ec.europa.eu/eurostat/databrowser/view/sdg_09_30/default/table?lang=en" TargetMode="External"/><Relationship Id="rId6" Type="http://schemas.openxmlformats.org/officeDocument/2006/relationships/comments" Target="../comments33.xml"/><Relationship Id="rId5" Type="http://schemas.openxmlformats.org/officeDocument/2006/relationships/vmlDrawing" Target="../drawings/vmlDrawing33.vml"/><Relationship Id="rId4" Type="http://schemas.openxmlformats.org/officeDocument/2006/relationships/drawing" Target="../drawings/drawing51.xml"/></Relationships>
</file>

<file path=xl/worksheets/_rels/sheet54.xml.rels><?xml version="1.0" encoding="UTF-8" standalone="yes"?>
<Relationships xmlns="http://schemas.openxmlformats.org/package/2006/relationships"><Relationship Id="rId3" Type="http://schemas.openxmlformats.org/officeDocument/2006/relationships/hyperlink" Target="https://ec.europa.eu/eurostat/api/dissemination/sdmx/2.1/data/sdg_09_40?format=TSV&amp;compressed=true" TargetMode="External"/><Relationship Id="rId2" Type="http://schemas.openxmlformats.org/officeDocument/2006/relationships/hyperlink" Target="https://ec.europa.eu/eurostat/cache/metadata/EN/sdg_09_40_esmsip2.htm" TargetMode="External"/><Relationship Id="rId1" Type="http://schemas.openxmlformats.org/officeDocument/2006/relationships/hyperlink" Target="https://ec.europa.eu/eurostat/databrowser/view/sdg_09_40/default/table?lang=en" TargetMode="External"/><Relationship Id="rId6" Type="http://schemas.openxmlformats.org/officeDocument/2006/relationships/comments" Target="../comments34.xml"/><Relationship Id="rId5" Type="http://schemas.openxmlformats.org/officeDocument/2006/relationships/vmlDrawing" Target="../drawings/vmlDrawing34.vml"/><Relationship Id="rId4" Type="http://schemas.openxmlformats.org/officeDocument/2006/relationships/drawing" Target="../drawings/drawing52.xml"/></Relationships>
</file>

<file path=xl/worksheets/_rels/sheet55.xml.rels><?xml version="1.0" encoding="UTF-8" standalone="yes"?>
<Relationships xmlns="http://schemas.openxmlformats.org/package/2006/relationships"><Relationship Id="rId3" Type="http://schemas.openxmlformats.org/officeDocument/2006/relationships/hyperlink" Target="https://ec.europa.eu/eurostat/api/dissemination/sdmx/2.1/data/sdg_09_50?format=TSV&amp;compressed=true" TargetMode="External"/><Relationship Id="rId2" Type="http://schemas.openxmlformats.org/officeDocument/2006/relationships/hyperlink" Target="https://ec.europa.eu/eurostat/cache/metadata/EN/sdg_09_50_esmsip2.htm" TargetMode="External"/><Relationship Id="rId1" Type="http://schemas.openxmlformats.org/officeDocument/2006/relationships/hyperlink" Target="https://ec.europa.eu/eurostat/databrowser/view/sdg_09_50/default/table?lang=en" TargetMode="External"/><Relationship Id="rId6" Type="http://schemas.openxmlformats.org/officeDocument/2006/relationships/comments" Target="../comments35.xml"/><Relationship Id="rId5" Type="http://schemas.openxmlformats.org/officeDocument/2006/relationships/vmlDrawing" Target="../drawings/vmlDrawing35.vml"/><Relationship Id="rId4" Type="http://schemas.openxmlformats.org/officeDocument/2006/relationships/drawing" Target="../drawings/drawing53.xml"/></Relationships>
</file>

<file path=xl/worksheets/_rels/sheet56.xml.rels><?xml version="1.0" encoding="UTF-8" standalone="yes"?>
<Relationships xmlns="http://schemas.openxmlformats.org/package/2006/relationships"><Relationship Id="rId3" Type="http://schemas.openxmlformats.org/officeDocument/2006/relationships/hyperlink" Target="https://ec.europa.eu/eurostat/api/dissemination/sdmx/2.1/data/sdg_09_60?format=TSV&amp;compressed=true" TargetMode="External"/><Relationship Id="rId2" Type="http://schemas.openxmlformats.org/officeDocument/2006/relationships/hyperlink" Target="https://ec.europa.eu/eurostat/cache/metadata/EN/sdg_09_60_esmsip2.htm" TargetMode="External"/><Relationship Id="rId1" Type="http://schemas.openxmlformats.org/officeDocument/2006/relationships/hyperlink" Target="https://ec.europa.eu/eurostat/databrowser/view/sdg_09_60/default/table?lang=en" TargetMode="External"/><Relationship Id="rId6" Type="http://schemas.openxmlformats.org/officeDocument/2006/relationships/comments" Target="../comments36.xml"/><Relationship Id="rId5" Type="http://schemas.openxmlformats.org/officeDocument/2006/relationships/vmlDrawing" Target="../drawings/vmlDrawing36.vml"/><Relationship Id="rId4" Type="http://schemas.openxmlformats.org/officeDocument/2006/relationships/drawing" Target="../drawings/drawing54.xml"/></Relationships>
</file>

<file path=xl/worksheets/_rels/sheet57.xml.rels><?xml version="1.0" encoding="UTF-8" standalone="yes"?>
<Relationships xmlns="http://schemas.openxmlformats.org/package/2006/relationships"><Relationship Id="rId3" Type="http://schemas.openxmlformats.org/officeDocument/2006/relationships/hyperlink" Target="https://ec.europa.eu/eurostat/api/dissemination/sdmx/2.1/data/sdg_09_70?format=TSV&amp;compressed=true" TargetMode="External"/><Relationship Id="rId2" Type="http://schemas.openxmlformats.org/officeDocument/2006/relationships/hyperlink" Target="https://ec.europa.eu/eurostat/cache/metadata/EN/sdg_09_70_esmsip2.htm" TargetMode="External"/><Relationship Id="rId1" Type="http://schemas.openxmlformats.org/officeDocument/2006/relationships/hyperlink" Target="https://ec.europa.eu/eurostat/databrowser/view/sdg_09_70/default/table?lang=en" TargetMode="External"/><Relationship Id="rId4" Type="http://schemas.openxmlformats.org/officeDocument/2006/relationships/drawing" Target="../drawings/drawing55.xml"/></Relationships>
</file>

<file path=xl/worksheets/_rels/sheet58.xml.rels><?xml version="1.0" encoding="UTF-8" standalone="yes"?>
<Relationships xmlns="http://schemas.openxmlformats.org/package/2006/relationships"><Relationship Id="rId3" Type="http://schemas.openxmlformats.org/officeDocument/2006/relationships/hyperlink" Target="https://ec.europa.eu/eurostat/api/dissemination/sdmx/2.1/data/sdg_10_10?format=TSV&amp;compressed=true" TargetMode="External"/><Relationship Id="rId2" Type="http://schemas.openxmlformats.org/officeDocument/2006/relationships/hyperlink" Target="https://ec.europa.eu/eurostat/cache/metadata/EN/sdg_10_10_esmsip2.htm" TargetMode="External"/><Relationship Id="rId1" Type="http://schemas.openxmlformats.org/officeDocument/2006/relationships/hyperlink" Target="https://ec.europa.eu/eurostat/databrowser/view/sdg_10_10/default/table?lang=en" TargetMode="External"/><Relationship Id="rId6" Type="http://schemas.openxmlformats.org/officeDocument/2006/relationships/comments" Target="../comments37.xml"/><Relationship Id="rId5" Type="http://schemas.openxmlformats.org/officeDocument/2006/relationships/vmlDrawing" Target="../drawings/vmlDrawing37.vml"/><Relationship Id="rId4" Type="http://schemas.openxmlformats.org/officeDocument/2006/relationships/drawing" Target="../drawings/drawing56.xml"/></Relationships>
</file>

<file path=xl/worksheets/_rels/sheet59.xml.rels><?xml version="1.0" encoding="UTF-8" standalone="yes"?>
<Relationships xmlns="http://schemas.openxmlformats.org/package/2006/relationships"><Relationship Id="rId3" Type="http://schemas.openxmlformats.org/officeDocument/2006/relationships/hyperlink" Target="https://ec.europa.eu/eurostat/api/dissemination/sdmx/2.1/data/sdg_10_20?format=TSV&amp;compressed=true" TargetMode="External"/><Relationship Id="rId2" Type="http://schemas.openxmlformats.org/officeDocument/2006/relationships/hyperlink" Target="https://ec.europa.eu/eurostat/cache/metadata/EN/sdg_10_20_esmsip2.htm" TargetMode="External"/><Relationship Id="rId1" Type="http://schemas.openxmlformats.org/officeDocument/2006/relationships/hyperlink" Target="https://ec.europa.eu/eurostat/databrowser/view/sdg_10_20/default/table?lang=en" TargetMode="External"/><Relationship Id="rId6" Type="http://schemas.openxmlformats.org/officeDocument/2006/relationships/comments" Target="../comments38.xml"/><Relationship Id="rId5" Type="http://schemas.openxmlformats.org/officeDocument/2006/relationships/vmlDrawing" Target="../drawings/vmlDrawing38.vml"/><Relationship Id="rId4" Type="http://schemas.openxmlformats.org/officeDocument/2006/relationships/drawing" Target="../drawings/drawing57.xml"/></Relationships>
</file>

<file path=xl/worksheets/_rels/sheet6.xml.rels><?xml version="1.0" encoding="UTF-8" standalone="yes"?>
<Relationships xmlns="http://schemas.openxmlformats.org/package/2006/relationships"><Relationship Id="rId3" Type="http://schemas.openxmlformats.org/officeDocument/2006/relationships/hyperlink" Target="https://ec.europa.eu/eurostat/api/dissemination/sdmx/2.1/data/sdg_01_40?format=TSV&amp;compressed=true" TargetMode="External"/><Relationship Id="rId2" Type="http://schemas.openxmlformats.org/officeDocument/2006/relationships/hyperlink" Target="https://ec.europa.eu/eurostat/cache/metadata/EN/sdg_01_40_esmsip2.htm" TargetMode="External"/><Relationship Id="rId1" Type="http://schemas.openxmlformats.org/officeDocument/2006/relationships/hyperlink" Target="https://ec.europa.eu/eurostat/databrowser/view/sdg_01_40/default/table?lang=en" TargetMode="External"/><Relationship Id="rId4"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3" Type="http://schemas.openxmlformats.org/officeDocument/2006/relationships/hyperlink" Target="https://ec.europa.eu/eurostat/api/dissemination/sdmx/2.1/data/sdg_10_30?format=TSV&amp;compressed=true" TargetMode="External"/><Relationship Id="rId2" Type="http://schemas.openxmlformats.org/officeDocument/2006/relationships/hyperlink" Target="https://ec.europa.eu/eurostat/cache/metadata/EN/sdg_10_30_esmsip2.htm" TargetMode="External"/><Relationship Id="rId1" Type="http://schemas.openxmlformats.org/officeDocument/2006/relationships/hyperlink" Target="https://ec.europa.eu/eurostat/databrowser/view/sdg_10_30/default/table?lang=en" TargetMode="External"/><Relationship Id="rId6" Type="http://schemas.openxmlformats.org/officeDocument/2006/relationships/comments" Target="../comments39.xml"/><Relationship Id="rId5" Type="http://schemas.openxmlformats.org/officeDocument/2006/relationships/vmlDrawing" Target="../drawings/vmlDrawing39.vml"/><Relationship Id="rId4" Type="http://schemas.openxmlformats.org/officeDocument/2006/relationships/drawing" Target="../drawings/drawing58.xml"/></Relationships>
</file>

<file path=xl/worksheets/_rels/sheet61.xml.rels><?xml version="1.0" encoding="UTF-8" standalone="yes"?>
<Relationships xmlns="http://schemas.openxmlformats.org/package/2006/relationships"><Relationship Id="rId3" Type="http://schemas.openxmlformats.org/officeDocument/2006/relationships/hyperlink" Target="https://ec.europa.eu/eurostat/api/dissemination/sdmx/2.1/data/sdg_10_41?format=TSV&amp;compressed=true" TargetMode="External"/><Relationship Id="rId2" Type="http://schemas.openxmlformats.org/officeDocument/2006/relationships/hyperlink" Target="https://ec.europa.eu/eurostat/cache/metadata/EN/sdg_10_41_esmsip2.htm" TargetMode="External"/><Relationship Id="rId1" Type="http://schemas.openxmlformats.org/officeDocument/2006/relationships/hyperlink" Target="https://ec.europa.eu/eurostat/databrowser/view/sdg_10_41/default/table?lang=en" TargetMode="External"/><Relationship Id="rId6" Type="http://schemas.openxmlformats.org/officeDocument/2006/relationships/comments" Target="../comments40.xml"/><Relationship Id="rId5" Type="http://schemas.openxmlformats.org/officeDocument/2006/relationships/vmlDrawing" Target="../drawings/vmlDrawing40.vml"/><Relationship Id="rId4"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3" Type="http://schemas.openxmlformats.org/officeDocument/2006/relationships/hyperlink" Target="https://ec.europa.eu/eurostat/api/dissemination/sdmx/2.1/data/sdg_10_50?format=TSV&amp;compressed=true" TargetMode="External"/><Relationship Id="rId2" Type="http://schemas.openxmlformats.org/officeDocument/2006/relationships/hyperlink" Target="https://ec.europa.eu/eurostat/cache/metadata/EN/sdg_10_50_esmsip2.htm" TargetMode="External"/><Relationship Id="rId1" Type="http://schemas.openxmlformats.org/officeDocument/2006/relationships/hyperlink" Target="https://ec.europa.eu/eurostat/databrowser/view/sdg_10_50/default/table?lang=en" TargetMode="External"/><Relationship Id="rId6" Type="http://schemas.openxmlformats.org/officeDocument/2006/relationships/comments" Target="../comments41.xml"/><Relationship Id="rId5" Type="http://schemas.openxmlformats.org/officeDocument/2006/relationships/vmlDrawing" Target="../drawings/vmlDrawing41.vml"/><Relationship Id="rId4" Type="http://schemas.openxmlformats.org/officeDocument/2006/relationships/drawing" Target="../drawings/drawing60.xml"/></Relationships>
</file>

<file path=xl/worksheets/_rels/sheet63.xml.rels><?xml version="1.0" encoding="UTF-8" standalone="yes"?>
<Relationships xmlns="http://schemas.openxmlformats.org/package/2006/relationships"><Relationship Id="rId3" Type="http://schemas.openxmlformats.org/officeDocument/2006/relationships/hyperlink" Target="https://ec.europa.eu/eurostat/api/dissemination/sdmx/2.1/data/sdg_10_60?format=TSV&amp;compressed=true" TargetMode="External"/><Relationship Id="rId2" Type="http://schemas.openxmlformats.org/officeDocument/2006/relationships/hyperlink" Target="https://ec.europa.eu/eurostat/cache/metadata/EN/sdg_10_60_esmsip2.htm" TargetMode="External"/><Relationship Id="rId1" Type="http://schemas.openxmlformats.org/officeDocument/2006/relationships/hyperlink" Target="https://ec.europa.eu/eurostat/databrowser/view/sdg_10_60/default/table?lang=en" TargetMode="External"/><Relationship Id="rId6" Type="http://schemas.openxmlformats.org/officeDocument/2006/relationships/comments" Target="../comments42.xml"/><Relationship Id="rId5" Type="http://schemas.openxmlformats.org/officeDocument/2006/relationships/vmlDrawing" Target="../drawings/vmlDrawing42.vml"/><Relationship Id="rId4" Type="http://schemas.openxmlformats.org/officeDocument/2006/relationships/drawing" Target="../drawings/drawing61.xml"/></Relationships>
</file>

<file path=xl/worksheets/_rels/sheet64.xml.rels><?xml version="1.0" encoding="UTF-8" standalone="yes"?>
<Relationships xmlns="http://schemas.openxmlformats.org/package/2006/relationships"><Relationship Id="rId3" Type="http://schemas.openxmlformats.org/officeDocument/2006/relationships/hyperlink" Target="https://ec.europa.eu/eurostat/api/dissemination/sdmx/2.1/data/sdg_11_11?format=TSV&amp;compressed=true" TargetMode="External"/><Relationship Id="rId2" Type="http://schemas.openxmlformats.org/officeDocument/2006/relationships/hyperlink" Target="https://ec.europa.eu/eurostat/cache/metadata/EN/sdg_11_11_esmsip2.htm" TargetMode="External"/><Relationship Id="rId1" Type="http://schemas.openxmlformats.org/officeDocument/2006/relationships/hyperlink" Target="https://ec.europa.eu/eurostat/databrowser/view/sdg_11_11/default/table?lang=en" TargetMode="External"/><Relationship Id="rId6" Type="http://schemas.openxmlformats.org/officeDocument/2006/relationships/comments" Target="../comments43.xml"/><Relationship Id="rId5" Type="http://schemas.openxmlformats.org/officeDocument/2006/relationships/vmlDrawing" Target="../drawings/vmlDrawing43.vml"/><Relationship Id="rId4" Type="http://schemas.openxmlformats.org/officeDocument/2006/relationships/drawing" Target="../drawings/drawing62.xml"/></Relationships>
</file>

<file path=xl/worksheets/_rels/sheet65.xml.rels><?xml version="1.0" encoding="UTF-8" standalone="yes"?>
<Relationships xmlns="http://schemas.openxmlformats.org/package/2006/relationships"><Relationship Id="rId3" Type="http://schemas.openxmlformats.org/officeDocument/2006/relationships/hyperlink" Target="https://ec.europa.eu/eurostat/api/dissemination/sdmx/2.1/data/sdg_11_20?format=TSV&amp;compressed=true" TargetMode="External"/><Relationship Id="rId2" Type="http://schemas.openxmlformats.org/officeDocument/2006/relationships/hyperlink" Target="https://ec.europa.eu/eurostat/cache/metadata/EN/sdg_11_20_esmsip2.htm" TargetMode="External"/><Relationship Id="rId1" Type="http://schemas.openxmlformats.org/officeDocument/2006/relationships/hyperlink" Target="https://ec.europa.eu/eurostat/databrowser/view/sdg_11_20/default/table?lang=en" TargetMode="External"/><Relationship Id="rId6" Type="http://schemas.openxmlformats.org/officeDocument/2006/relationships/comments" Target="../comments44.xml"/><Relationship Id="rId5" Type="http://schemas.openxmlformats.org/officeDocument/2006/relationships/vmlDrawing" Target="../drawings/vmlDrawing44.vml"/><Relationship Id="rId4" Type="http://schemas.openxmlformats.org/officeDocument/2006/relationships/drawing" Target="../drawings/drawing63.xml"/></Relationships>
</file>

<file path=xl/worksheets/_rels/sheet66.xml.rels><?xml version="1.0" encoding="UTF-8" standalone="yes"?>
<Relationships xmlns="http://schemas.openxmlformats.org/package/2006/relationships"><Relationship Id="rId3" Type="http://schemas.openxmlformats.org/officeDocument/2006/relationships/hyperlink" Target="https://ec.europa.eu/eurostat/api/dissemination/sdmx/2.1/data/sdg_11_32?format=TSV&amp;compressed=true" TargetMode="External"/><Relationship Id="rId2" Type="http://schemas.openxmlformats.org/officeDocument/2006/relationships/hyperlink" Target="https://ec.europa.eu/eurostat/cache/metadata/EN/sdg_11_32_esmsip2.htm" TargetMode="External"/><Relationship Id="rId1" Type="http://schemas.openxmlformats.org/officeDocument/2006/relationships/hyperlink" Target="https://ec.europa.eu/eurostat/databrowser/view/sdg_11_32/default/table?lang=en" TargetMode="External"/><Relationship Id="rId4" Type="http://schemas.openxmlformats.org/officeDocument/2006/relationships/drawing" Target="../drawings/drawing64.xml"/></Relationships>
</file>

<file path=xl/worksheets/_rels/sheet67.xml.rels><?xml version="1.0" encoding="UTF-8" standalone="yes"?>
<Relationships xmlns="http://schemas.openxmlformats.org/package/2006/relationships"><Relationship Id="rId3" Type="http://schemas.openxmlformats.org/officeDocument/2006/relationships/hyperlink" Target="https://ec.europa.eu/eurostat/api/dissemination/sdmx/2.1/data/sdg_11_40?format=TSV&amp;compressed=true" TargetMode="External"/><Relationship Id="rId2" Type="http://schemas.openxmlformats.org/officeDocument/2006/relationships/hyperlink" Target="https://ec.europa.eu/eurostat/cache/metadata/EN/sdg_11_40_esmsip2.htm" TargetMode="External"/><Relationship Id="rId1" Type="http://schemas.openxmlformats.org/officeDocument/2006/relationships/hyperlink" Target="https://ec.europa.eu/eurostat/databrowser/view/sdg_11_40/default/table?lang=en" TargetMode="External"/><Relationship Id="rId6" Type="http://schemas.openxmlformats.org/officeDocument/2006/relationships/comments" Target="../comments45.xml"/><Relationship Id="rId5" Type="http://schemas.openxmlformats.org/officeDocument/2006/relationships/vmlDrawing" Target="../drawings/vmlDrawing45.vml"/><Relationship Id="rId4" Type="http://schemas.openxmlformats.org/officeDocument/2006/relationships/drawing" Target="../drawings/drawing65.xml"/></Relationships>
</file>

<file path=xl/worksheets/_rels/sheet68.xml.rels><?xml version="1.0" encoding="UTF-8" standalone="yes"?>
<Relationships xmlns="http://schemas.openxmlformats.org/package/2006/relationships"><Relationship Id="rId3" Type="http://schemas.openxmlformats.org/officeDocument/2006/relationships/hyperlink" Target="https://ec.europa.eu/eurostat/api/dissemination/sdmx/2.1/data/sdg_11_52?format=TSV&amp;compressed=true" TargetMode="External"/><Relationship Id="rId2" Type="http://schemas.openxmlformats.org/officeDocument/2006/relationships/hyperlink" Target="https://ec.europa.eu/eurostat/cache/metadata/EN/sdg_11_52_esmsip2.htm" TargetMode="External"/><Relationship Id="rId1" Type="http://schemas.openxmlformats.org/officeDocument/2006/relationships/hyperlink" Target="https://ec.europa.eu/eurostat/databrowser/view/sdg_11_52/default/table?lang=en" TargetMode="External"/><Relationship Id="rId4" Type="http://schemas.openxmlformats.org/officeDocument/2006/relationships/drawing" Target="../drawings/drawing66.xml"/></Relationships>
</file>

<file path=xl/worksheets/_rels/sheet69.xml.rels><?xml version="1.0" encoding="UTF-8" standalone="yes"?>
<Relationships xmlns="http://schemas.openxmlformats.org/package/2006/relationships"><Relationship Id="rId3" Type="http://schemas.openxmlformats.org/officeDocument/2006/relationships/hyperlink" Target="https://ec.europa.eu/eurostat/api/dissemination/sdmx/2.1/data/sdg_11_60?format=TSV&amp;compressed=true" TargetMode="External"/><Relationship Id="rId2" Type="http://schemas.openxmlformats.org/officeDocument/2006/relationships/hyperlink" Target="https://ec.europa.eu/eurostat/cache/metadata/EN/sdg_11_60_esmsip2.htm" TargetMode="External"/><Relationship Id="rId1" Type="http://schemas.openxmlformats.org/officeDocument/2006/relationships/hyperlink" Target="https://ec.europa.eu/eurostat/databrowser/view/sdg_11_60/default/table?lang=en" TargetMode="External"/><Relationship Id="rId6" Type="http://schemas.openxmlformats.org/officeDocument/2006/relationships/comments" Target="../comments46.xml"/><Relationship Id="rId5" Type="http://schemas.openxmlformats.org/officeDocument/2006/relationships/vmlDrawing" Target="../drawings/vmlDrawing46.vml"/><Relationship Id="rId4" Type="http://schemas.openxmlformats.org/officeDocument/2006/relationships/drawing" Target="../drawings/drawing67.xml"/></Relationships>
</file>

<file path=xl/worksheets/_rels/sheet7.xml.rels><?xml version="1.0" encoding="UTF-8" standalone="yes"?>
<Relationships xmlns="http://schemas.openxmlformats.org/package/2006/relationships"><Relationship Id="rId3" Type="http://schemas.openxmlformats.org/officeDocument/2006/relationships/hyperlink" Target="https://ec.europa.eu/eurostat/api/dissemination/sdmx/2.1/data/sdg_01_41?format=TSV&amp;compressed=true" TargetMode="External"/><Relationship Id="rId2" Type="http://schemas.openxmlformats.org/officeDocument/2006/relationships/hyperlink" Target="https://ec.europa.eu/eurostat/cache/metadata/EN/sdg_01_41_esmsip2.htm" TargetMode="External"/><Relationship Id="rId1" Type="http://schemas.openxmlformats.org/officeDocument/2006/relationships/hyperlink" Target="https://ec.europa.eu/eurostat/databrowser/view/sdg_01_41/default/table?lang=en"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70.xml.rels><?xml version="1.0" encoding="UTF-8" standalone="yes"?>
<Relationships xmlns="http://schemas.openxmlformats.org/package/2006/relationships"><Relationship Id="rId3" Type="http://schemas.openxmlformats.org/officeDocument/2006/relationships/hyperlink" Target="https://ec.europa.eu/eurostat/api/dissemination/sdmx/2.1/data/sdg_12_10?format=TSV&amp;compressed=true" TargetMode="External"/><Relationship Id="rId2" Type="http://schemas.openxmlformats.org/officeDocument/2006/relationships/hyperlink" Target="https://ec.europa.eu/eurostat/cache/metadata/EN/sdg_12_10_esmsip2.htm" TargetMode="External"/><Relationship Id="rId1" Type="http://schemas.openxmlformats.org/officeDocument/2006/relationships/hyperlink" Target="https://ec.europa.eu/eurostat/databrowser/view/sdg_12_10/default/table?lang=en" TargetMode="External"/><Relationship Id="rId4" Type="http://schemas.openxmlformats.org/officeDocument/2006/relationships/drawing" Target="../drawings/drawing68.xml"/></Relationships>
</file>

<file path=xl/worksheets/_rels/sheet71.xml.rels><?xml version="1.0" encoding="UTF-8" standalone="yes"?>
<Relationships xmlns="http://schemas.openxmlformats.org/package/2006/relationships"><Relationship Id="rId3" Type="http://schemas.openxmlformats.org/officeDocument/2006/relationships/hyperlink" Target="https://ec.europa.eu/eurostat/api/dissemination/sdmx/2.1/data/sdg_12_21?format=TSV&amp;compressed=true" TargetMode="External"/><Relationship Id="rId2" Type="http://schemas.openxmlformats.org/officeDocument/2006/relationships/hyperlink" Target="https://ec.europa.eu/eurostat/cache/metadata/EN/sdg_12_21_esmsip2.htm" TargetMode="External"/><Relationship Id="rId1" Type="http://schemas.openxmlformats.org/officeDocument/2006/relationships/hyperlink" Target="https://ec.europa.eu/eurostat/databrowser/view/sdg_12_21/default/table?lang=en" TargetMode="External"/><Relationship Id="rId6" Type="http://schemas.openxmlformats.org/officeDocument/2006/relationships/comments" Target="../comments47.xml"/><Relationship Id="rId5" Type="http://schemas.openxmlformats.org/officeDocument/2006/relationships/vmlDrawing" Target="../drawings/vmlDrawing47.vml"/><Relationship Id="rId4" Type="http://schemas.openxmlformats.org/officeDocument/2006/relationships/drawing" Target="../drawings/drawing69.xml"/></Relationships>
</file>

<file path=xl/worksheets/_rels/sheet72.xml.rels><?xml version="1.0" encoding="UTF-8" standalone="yes"?>
<Relationships xmlns="http://schemas.openxmlformats.org/package/2006/relationships"><Relationship Id="rId3" Type="http://schemas.openxmlformats.org/officeDocument/2006/relationships/hyperlink" Target="https://ec.europa.eu/eurostat/api/dissemination/sdmx/2.1/data/sdg_12_31?format=TSV&amp;compressed=true" TargetMode="External"/><Relationship Id="rId2" Type="http://schemas.openxmlformats.org/officeDocument/2006/relationships/hyperlink" Target="https://ec.europa.eu/eurostat/cache/metadata/EN/sdg_12_31_esmsip2.htm" TargetMode="External"/><Relationship Id="rId1" Type="http://schemas.openxmlformats.org/officeDocument/2006/relationships/hyperlink" Target="https://ec.europa.eu/eurostat/databrowser/view/sdg_12_31/default/table?lang=en" TargetMode="External"/><Relationship Id="rId4" Type="http://schemas.openxmlformats.org/officeDocument/2006/relationships/drawing" Target="../drawings/drawing70.xml"/></Relationships>
</file>

<file path=xl/worksheets/_rels/sheet73.xml.rels><?xml version="1.0" encoding="UTF-8" standalone="yes"?>
<Relationships xmlns="http://schemas.openxmlformats.org/package/2006/relationships"><Relationship Id="rId3" Type="http://schemas.openxmlformats.org/officeDocument/2006/relationships/hyperlink" Target="https://ec.europa.eu/eurostat/api/dissemination/sdmx/2.1/data/sdg_12_41?format=TSV&amp;compressed=true" TargetMode="External"/><Relationship Id="rId2" Type="http://schemas.openxmlformats.org/officeDocument/2006/relationships/hyperlink" Target="https://ec.europa.eu/eurostat/cache/metadata/EN/sdg_12_41_esmsip2.htm" TargetMode="External"/><Relationship Id="rId1" Type="http://schemas.openxmlformats.org/officeDocument/2006/relationships/hyperlink" Target="https://ec.europa.eu/eurostat/databrowser/view/sdg_12_41/default/table?lang=en" TargetMode="External"/><Relationship Id="rId6" Type="http://schemas.openxmlformats.org/officeDocument/2006/relationships/comments" Target="../comments48.xml"/><Relationship Id="rId5" Type="http://schemas.openxmlformats.org/officeDocument/2006/relationships/vmlDrawing" Target="../drawings/vmlDrawing48.vml"/><Relationship Id="rId4" Type="http://schemas.openxmlformats.org/officeDocument/2006/relationships/drawing" Target="../drawings/drawing71.xml"/></Relationships>
</file>

<file path=xl/worksheets/_rels/sheet74.xml.rels><?xml version="1.0" encoding="UTF-8" standalone="yes"?>
<Relationships xmlns="http://schemas.openxmlformats.org/package/2006/relationships"><Relationship Id="rId3" Type="http://schemas.openxmlformats.org/officeDocument/2006/relationships/hyperlink" Target="https://ec.europa.eu/eurostat/api/dissemination/sdmx/2.1/data/sdg_12_51?format=TSV&amp;compressed=true" TargetMode="External"/><Relationship Id="rId2" Type="http://schemas.openxmlformats.org/officeDocument/2006/relationships/hyperlink" Target="https://ec.europa.eu/eurostat/cache/metadata/EN/sdg_12_51_esmsip2.htm" TargetMode="External"/><Relationship Id="rId1" Type="http://schemas.openxmlformats.org/officeDocument/2006/relationships/hyperlink" Target="https://ec.europa.eu/eurostat/databrowser/view/sdg_12_51/default/table?lang=en" TargetMode="External"/><Relationship Id="rId6" Type="http://schemas.openxmlformats.org/officeDocument/2006/relationships/comments" Target="../comments49.xml"/><Relationship Id="rId5" Type="http://schemas.openxmlformats.org/officeDocument/2006/relationships/vmlDrawing" Target="../drawings/vmlDrawing49.vml"/><Relationship Id="rId4" Type="http://schemas.openxmlformats.org/officeDocument/2006/relationships/drawing" Target="../drawings/drawing72.xml"/></Relationships>
</file>

<file path=xl/worksheets/_rels/sheet75.xml.rels><?xml version="1.0" encoding="UTF-8" standalone="yes"?>
<Relationships xmlns="http://schemas.openxmlformats.org/package/2006/relationships"><Relationship Id="rId3" Type="http://schemas.openxmlformats.org/officeDocument/2006/relationships/hyperlink" Target="https://ec.europa.eu/eurostat/api/dissemination/sdmx/2.1/data/sdg_12_61?format=TSV&amp;compressed=true" TargetMode="External"/><Relationship Id="rId2" Type="http://schemas.openxmlformats.org/officeDocument/2006/relationships/hyperlink" Target="https://ec.europa.eu/eurostat/cache/metadata/EN/sdg_12_61_esmsip2.htm" TargetMode="External"/><Relationship Id="rId1" Type="http://schemas.openxmlformats.org/officeDocument/2006/relationships/hyperlink" Target="https://ec.europa.eu/eurostat/databrowser/view/sdg_12_61/default/table?lang=en" TargetMode="External"/><Relationship Id="rId6" Type="http://schemas.openxmlformats.org/officeDocument/2006/relationships/comments" Target="../comments50.xml"/><Relationship Id="rId5" Type="http://schemas.openxmlformats.org/officeDocument/2006/relationships/vmlDrawing" Target="../drawings/vmlDrawing50.vml"/><Relationship Id="rId4" Type="http://schemas.openxmlformats.org/officeDocument/2006/relationships/drawing" Target="../drawings/drawing73.xml"/></Relationships>
</file>

<file path=xl/worksheets/_rels/sheet76.xml.rels><?xml version="1.0" encoding="UTF-8" standalone="yes"?>
<Relationships xmlns="http://schemas.openxmlformats.org/package/2006/relationships"><Relationship Id="rId3" Type="http://schemas.openxmlformats.org/officeDocument/2006/relationships/hyperlink" Target="https://ec.europa.eu/eurostat/api/dissemination/sdmx/2.1/data/sdg_13_10?format=TSV&amp;compressed=true" TargetMode="External"/><Relationship Id="rId2" Type="http://schemas.openxmlformats.org/officeDocument/2006/relationships/hyperlink" Target="https://ec.europa.eu/eurostat/cache/metadata/EN/sdg_13_10_esmsip2.htm" TargetMode="External"/><Relationship Id="rId1" Type="http://schemas.openxmlformats.org/officeDocument/2006/relationships/hyperlink" Target="https://ec.europa.eu/eurostat/databrowser/view/sdg_13_10/default/table?lang=en" TargetMode="External"/><Relationship Id="rId6" Type="http://schemas.openxmlformats.org/officeDocument/2006/relationships/comments" Target="../comments51.xml"/><Relationship Id="rId5" Type="http://schemas.openxmlformats.org/officeDocument/2006/relationships/vmlDrawing" Target="../drawings/vmlDrawing51.vml"/><Relationship Id="rId4" Type="http://schemas.openxmlformats.org/officeDocument/2006/relationships/drawing" Target="../drawings/drawing74.xml"/></Relationships>
</file>

<file path=xl/worksheets/_rels/sheet77.xml.rels><?xml version="1.0" encoding="UTF-8" standalone="yes"?>
<Relationships xmlns="http://schemas.openxmlformats.org/package/2006/relationships"><Relationship Id="rId3" Type="http://schemas.openxmlformats.org/officeDocument/2006/relationships/hyperlink" Target="https://ec.europa.eu/eurostat/api/dissemination/sdmx/2.1/data/sdg_13_21?format=TSV&amp;compressed=true" TargetMode="External"/><Relationship Id="rId2" Type="http://schemas.openxmlformats.org/officeDocument/2006/relationships/hyperlink" Target="https://ec.europa.eu/eurostat/cache/metadata/EN/sdg_13_21_esmsip2.htm" TargetMode="External"/><Relationship Id="rId1" Type="http://schemas.openxmlformats.org/officeDocument/2006/relationships/hyperlink" Target="https://ec.europa.eu/eurostat/databrowser/view/sdg_13_21/default/table?lang=en" TargetMode="External"/><Relationship Id="rId6" Type="http://schemas.openxmlformats.org/officeDocument/2006/relationships/comments" Target="../comments52.xml"/><Relationship Id="rId5" Type="http://schemas.openxmlformats.org/officeDocument/2006/relationships/vmlDrawing" Target="../drawings/vmlDrawing52.vml"/><Relationship Id="rId4" Type="http://schemas.openxmlformats.org/officeDocument/2006/relationships/drawing" Target="../drawings/drawing75.xml"/></Relationships>
</file>

<file path=xl/worksheets/_rels/sheet78.xml.rels><?xml version="1.0" encoding="UTF-8" standalone="yes"?>
<Relationships xmlns="http://schemas.openxmlformats.org/package/2006/relationships"><Relationship Id="rId3" Type="http://schemas.openxmlformats.org/officeDocument/2006/relationships/hyperlink" Target="https://ec.europa.eu/eurostat/api/dissemination/sdmx/2.1/data/sdg_13_31?format=TSV&amp;compressed=true" TargetMode="External"/><Relationship Id="rId2" Type="http://schemas.openxmlformats.org/officeDocument/2006/relationships/hyperlink" Target="https://ec.europa.eu/eurostat/cache/metadata/EN/sdg_13_31_esmsip2.htm" TargetMode="External"/><Relationship Id="rId1" Type="http://schemas.openxmlformats.org/officeDocument/2006/relationships/hyperlink" Target="https://ec.europa.eu/eurostat/databrowser/view/sdg_13_31/default/table?lang=en" TargetMode="External"/><Relationship Id="rId6" Type="http://schemas.openxmlformats.org/officeDocument/2006/relationships/comments" Target="../comments53.xml"/><Relationship Id="rId5" Type="http://schemas.openxmlformats.org/officeDocument/2006/relationships/vmlDrawing" Target="../drawings/vmlDrawing53.vml"/><Relationship Id="rId4" Type="http://schemas.openxmlformats.org/officeDocument/2006/relationships/drawing" Target="../drawings/drawing76.xml"/></Relationships>
</file>

<file path=xl/worksheets/_rels/sheet79.xml.rels><?xml version="1.0" encoding="UTF-8" standalone="yes"?>
<Relationships xmlns="http://schemas.openxmlformats.org/package/2006/relationships"><Relationship Id="rId3" Type="http://schemas.openxmlformats.org/officeDocument/2006/relationships/hyperlink" Target="https://ec.europa.eu/eurostat/api/dissemination/sdmx/2.1/data/sdg_13_40?format=TSV&amp;compressed=true" TargetMode="External"/><Relationship Id="rId2" Type="http://schemas.openxmlformats.org/officeDocument/2006/relationships/hyperlink" Target="https://ec.europa.eu/eurostat/cache/metadata/EN/sdg_13_40_esmsip2.htm" TargetMode="External"/><Relationship Id="rId1" Type="http://schemas.openxmlformats.org/officeDocument/2006/relationships/hyperlink" Target="https://ec.europa.eu/eurostat/databrowser/view/sdg_13_40/default/table?lang=en" TargetMode="External"/><Relationship Id="rId4" Type="http://schemas.openxmlformats.org/officeDocument/2006/relationships/drawing" Target="../drawings/drawing77.xml"/></Relationships>
</file>

<file path=xl/worksheets/_rels/sheet8.xml.rels><?xml version="1.0" encoding="UTF-8" standalone="yes"?>
<Relationships xmlns="http://schemas.openxmlformats.org/package/2006/relationships"><Relationship Id="rId3" Type="http://schemas.openxmlformats.org/officeDocument/2006/relationships/hyperlink" Target="https://ec.europa.eu/eurostat/api/dissemination/sdmx/2.1/data/sdg_01_50?format=TSV&amp;compressed=true" TargetMode="External"/><Relationship Id="rId2" Type="http://schemas.openxmlformats.org/officeDocument/2006/relationships/hyperlink" Target="https://ec.europa.eu/eurostat/cache/metadata/EN/sdg_01_50_esmsip2.htm" TargetMode="External"/><Relationship Id="rId1" Type="http://schemas.openxmlformats.org/officeDocument/2006/relationships/hyperlink" Target="https://ec.europa.eu/eurostat/databrowser/view/sdg_01_50/default/table?lang=en"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6.xml"/></Relationships>
</file>

<file path=xl/worksheets/_rels/sheet80.xml.rels><?xml version="1.0" encoding="UTF-8" standalone="yes"?>
<Relationships xmlns="http://schemas.openxmlformats.org/package/2006/relationships"><Relationship Id="rId3" Type="http://schemas.openxmlformats.org/officeDocument/2006/relationships/hyperlink" Target="https://ec.europa.eu/eurostat/api/dissemination/sdmx/2.1/data/sdg_13_50?format=TSV&amp;compressed=true" TargetMode="External"/><Relationship Id="rId2" Type="http://schemas.openxmlformats.org/officeDocument/2006/relationships/hyperlink" Target="https://ec.europa.eu/eurostat/cache/metadata/EN/sdg_13_50_esmsip2.htm" TargetMode="External"/><Relationship Id="rId1" Type="http://schemas.openxmlformats.org/officeDocument/2006/relationships/hyperlink" Target="https://ec.europa.eu/eurostat/databrowser/view/sdg_13_50/default/table?lang=en" TargetMode="External"/><Relationship Id="rId6" Type="http://schemas.openxmlformats.org/officeDocument/2006/relationships/comments" Target="../comments54.xml"/><Relationship Id="rId5" Type="http://schemas.openxmlformats.org/officeDocument/2006/relationships/vmlDrawing" Target="../drawings/vmlDrawing54.vml"/><Relationship Id="rId4" Type="http://schemas.openxmlformats.org/officeDocument/2006/relationships/drawing" Target="../drawings/drawing78.xml"/></Relationships>
</file>

<file path=xl/worksheets/_rels/sheet81.xml.rels><?xml version="1.0" encoding="UTF-8" standalone="yes"?>
<Relationships xmlns="http://schemas.openxmlformats.org/package/2006/relationships"><Relationship Id="rId3" Type="http://schemas.openxmlformats.org/officeDocument/2006/relationships/hyperlink" Target="https://ec.europa.eu/eurostat/api/dissemination/sdmx/2.1/data/sdg_13_70?format=TSV&amp;compressed=true" TargetMode="External"/><Relationship Id="rId2" Type="http://schemas.openxmlformats.org/officeDocument/2006/relationships/hyperlink" Target="https://ec.europa.eu/eurostat/cache/metadata/EN/sdg_13_70_esmsip2.htm" TargetMode="External"/><Relationship Id="rId1" Type="http://schemas.openxmlformats.org/officeDocument/2006/relationships/hyperlink" Target="https://ec.europa.eu/eurostat/databrowser/view/sdg_13_70/default/table?lang=en" TargetMode="External"/><Relationship Id="rId6" Type="http://schemas.openxmlformats.org/officeDocument/2006/relationships/comments" Target="../comments55.xml"/><Relationship Id="rId5" Type="http://schemas.openxmlformats.org/officeDocument/2006/relationships/vmlDrawing" Target="../drawings/vmlDrawing55.vml"/><Relationship Id="rId4" Type="http://schemas.openxmlformats.org/officeDocument/2006/relationships/drawing" Target="../drawings/drawing79.xml"/></Relationships>
</file>

<file path=xl/worksheets/_rels/sheet82.xml.rels><?xml version="1.0" encoding="UTF-8" standalone="yes"?>
<Relationships xmlns="http://schemas.openxmlformats.org/package/2006/relationships"><Relationship Id="rId3" Type="http://schemas.openxmlformats.org/officeDocument/2006/relationships/hyperlink" Target="https://ec.europa.eu/eurostat/api/dissemination/sdmx/2.1/data/sdg_14_10?format=TSV&amp;compressed=true" TargetMode="External"/><Relationship Id="rId2" Type="http://schemas.openxmlformats.org/officeDocument/2006/relationships/hyperlink" Target="https://ec.europa.eu/eurostat/cache/metadata/EN/sdg_14_10_esmsip2.htm" TargetMode="External"/><Relationship Id="rId1" Type="http://schemas.openxmlformats.org/officeDocument/2006/relationships/hyperlink" Target="https://ec.europa.eu/eurostat/databrowser/view/sdg_14_10/default/table?lang=en" TargetMode="External"/><Relationship Id="rId6" Type="http://schemas.openxmlformats.org/officeDocument/2006/relationships/comments" Target="../comments56.xml"/><Relationship Id="rId5" Type="http://schemas.openxmlformats.org/officeDocument/2006/relationships/vmlDrawing" Target="../drawings/vmlDrawing56.vml"/><Relationship Id="rId4" Type="http://schemas.openxmlformats.org/officeDocument/2006/relationships/drawing" Target="../drawings/drawing80.xml"/></Relationships>
</file>

<file path=xl/worksheets/_rels/sheet83.xml.rels><?xml version="1.0" encoding="UTF-8" standalone="yes"?>
<Relationships xmlns="http://schemas.openxmlformats.org/package/2006/relationships"><Relationship Id="rId3" Type="http://schemas.openxmlformats.org/officeDocument/2006/relationships/hyperlink" Target="https://ec.europa.eu/eurostat/api/dissemination/sdmx/2.1/data/sdg_14_21?format=TSV&amp;compressed=true" TargetMode="External"/><Relationship Id="rId2" Type="http://schemas.openxmlformats.org/officeDocument/2006/relationships/hyperlink" Target="https://ec.europa.eu/eurostat/cache/metadata/EN/sdg_14_21_esmsip2.htm" TargetMode="External"/><Relationship Id="rId1" Type="http://schemas.openxmlformats.org/officeDocument/2006/relationships/hyperlink" Target="https://ec.europa.eu/eurostat/databrowser/view/sdg_14_21/default/table?lang=en" TargetMode="External"/><Relationship Id="rId4" Type="http://schemas.openxmlformats.org/officeDocument/2006/relationships/drawing" Target="../drawings/drawing81.xml"/></Relationships>
</file>

<file path=xl/worksheets/_rels/sheet84.xml.rels><?xml version="1.0" encoding="UTF-8" standalone="yes"?>
<Relationships xmlns="http://schemas.openxmlformats.org/package/2006/relationships"><Relationship Id="rId3" Type="http://schemas.openxmlformats.org/officeDocument/2006/relationships/hyperlink" Target="https://ec.europa.eu/eurostat/api/dissemination/sdmx/2.1/data/sdg_14_30?format=TSV&amp;compressed=true" TargetMode="External"/><Relationship Id="rId2" Type="http://schemas.openxmlformats.org/officeDocument/2006/relationships/hyperlink" Target="https://ec.europa.eu/eurostat/cache/metadata/EN/sdg_14_30_esmsip2.htm" TargetMode="External"/><Relationship Id="rId1" Type="http://schemas.openxmlformats.org/officeDocument/2006/relationships/hyperlink" Target="https://ec.europa.eu/eurostat/databrowser/view/sdg_14_30/default/table?lang=en" TargetMode="External"/><Relationship Id="rId4" Type="http://schemas.openxmlformats.org/officeDocument/2006/relationships/drawing" Target="../drawings/drawing82.xml"/></Relationships>
</file>

<file path=xl/worksheets/_rels/sheet85.xml.rels><?xml version="1.0" encoding="UTF-8" standalone="yes"?>
<Relationships xmlns="http://schemas.openxmlformats.org/package/2006/relationships"><Relationship Id="rId3" Type="http://schemas.openxmlformats.org/officeDocument/2006/relationships/hyperlink" Target="https://ec.europa.eu/eurostat/api/dissemination/sdmx/2.1/data/sdg_14_40?format=TSV&amp;compressed=true" TargetMode="External"/><Relationship Id="rId2" Type="http://schemas.openxmlformats.org/officeDocument/2006/relationships/hyperlink" Target="https://ec.europa.eu/eurostat/cache/metadata/EN/sdg_14_40_esmsip2.htm" TargetMode="External"/><Relationship Id="rId1" Type="http://schemas.openxmlformats.org/officeDocument/2006/relationships/hyperlink" Target="https://ec.europa.eu/eurostat/databrowser/view/sdg_14_40/default/table?lang=en" TargetMode="External"/><Relationship Id="rId4" Type="http://schemas.openxmlformats.org/officeDocument/2006/relationships/drawing" Target="../drawings/drawing83.xml"/></Relationships>
</file>

<file path=xl/worksheets/_rels/sheet86.xml.rels><?xml version="1.0" encoding="UTF-8" standalone="yes"?>
<Relationships xmlns="http://schemas.openxmlformats.org/package/2006/relationships"><Relationship Id="rId3" Type="http://schemas.openxmlformats.org/officeDocument/2006/relationships/hyperlink" Target="https://ec.europa.eu/eurostat/api/dissemination/sdmx/2.1/data/sdg_14_50?format=TSV&amp;compressed=true" TargetMode="External"/><Relationship Id="rId2" Type="http://schemas.openxmlformats.org/officeDocument/2006/relationships/hyperlink" Target="https://ec.europa.eu/eurostat/cache/metadata/EN/sdg_14_50_esmsip2.htm" TargetMode="External"/><Relationship Id="rId1" Type="http://schemas.openxmlformats.org/officeDocument/2006/relationships/hyperlink" Target="https://ec.europa.eu/eurostat/databrowser/view/sdg_14_50/default/table?lang=en" TargetMode="External"/><Relationship Id="rId4" Type="http://schemas.openxmlformats.org/officeDocument/2006/relationships/drawing" Target="../drawings/drawing84.xml"/></Relationships>
</file>

<file path=xl/worksheets/_rels/sheet87.xml.rels><?xml version="1.0" encoding="UTF-8" standalone="yes"?>
<Relationships xmlns="http://schemas.openxmlformats.org/package/2006/relationships"><Relationship Id="rId3" Type="http://schemas.openxmlformats.org/officeDocument/2006/relationships/hyperlink" Target="https://ec.europa.eu/eurostat/api/dissemination/sdmx/2.1/data/sdg_14_60?format=TSV&amp;compressed=true" TargetMode="External"/><Relationship Id="rId2" Type="http://schemas.openxmlformats.org/officeDocument/2006/relationships/hyperlink" Target="https://ec.europa.eu/eurostat/cache/metadata/EN/sdg_14_60_esmsip2.htm" TargetMode="External"/><Relationship Id="rId1" Type="http://schemas.openxmlformats.org/officeDocument/2006/relationships/hyperlink" Target="https://ec.europa.eu/eurostat/databrowser/view/sdg_14_60/default/table?lang=en" TargetMode="External"/><Relationship Id="rId4" Type="http://schemas.openxmlformats.org/officeDocument/2006/relationships/drawing" Target="../drawings/drawing85.xml"/></Relationships>
</file>

<file path=xl/worksheets/_rels/sheet88.xml.rels><?xml version="1.0" encoding="UTF-8" standalone="yes"?>
<Relationships xmlns="http://schemas.openxmlformats.org/package/2006/relationships"><Relationship Id="rId3" Type="http://schemas.openxmlformats.org/officeDocument/2006/relationships/hyperlink" Target="https://ec.europa.eu/eurostat/api/dissemination/sdmx/2.1/data/sdg_15_10?format=TSV&amp;compressed=true" TargetMode="External"/><Relationship Id="rId2" Type="http://schemas.openxmlformats.org/officeDocument/2006/relationships/hyperlink" Target="https://ec.europa.eu/eurostat/cache/metadata/EN/sdg_15_10_esmsip2.htm" TargetMode="External"/><Relationship Id="rId1" Type="http://schemas.openxmlformats.org/officeDocument/2006/relationships/hyperlink" Target="https://ec.europa.eu/eurostat/databrowser/view/sdg_15_10/default/table?lang=en" TargetMode="External"/><Relationship Id="rId4" Type="http://schemas.openxmlformats.org/officeDocument/2006/relationships/drawing" Target="../drawings/drawing86.xml"/></Relationships>
</file>

<file path=xl/worksheets/_rels/sheet89.xml.rels><?xml version="1.0" encoding="UTF-8" standalone="yes"?>
<Relationships xmlns="http://schemas.openxmlformats.org/package/2006/relationships"><Relationship Id="rId3" Type="http://schemas.openxmlformats.org/officeDocument/2006/relationships/hyperlink" Target="https://ec.europa.eu/eurostat/api/dissemination/sdmx/2.1/data/sdg_15_20?format=TSV&amp;compressed=true" TargetMode="External"/><Relationship Id="rId2" Type="http://schemas.openxmlformats.org/officeDocument/2006/relationships/hyperlink" Target="https://ec.europa.eu/eurostat/cache/metadata/EN/sdg_15_20_esmsip2.htm" TargetMode="External"/><Relationship Id="rId1" Type="http://schemas.openxmlformats.org/officeDocument/2006/relationships/hyperlink" Target="https://ec.europa.eu/eurostat/databrowser/view/sdg_15_20/default/table?lang=en" TargetMode="External"/><Relationship Id="rId4" Type="http://schemas.openxmlformats.org/officeDocument/2006/relationships/drawing" Target="../drawings/drawing87.xml"/></Relationships>
</file>

<file path=xl/worksheets/_rels/sheet9.xml.rels><?xml version="1.0" encoding="UTF-8" standalone="yes"?>
<Relationships xmlns="http://schemas.openxmlformats.org/package/2006/relationships"><Relationship Id="rId3" Type="http://schemas.openxmlformats.org/officeDocument/2006/relationships/hyperlink" Target="https://ec.europa.eu/eurostat/api/dissemination/sdmx/2.1/data/sdg_02_10?format=TSV&amp;compressed=true" TargetMode="External"/><Relationship Id="rId2" Type="http://schemas.openxmlformats.org/officeDocument/2006/relationships/hyperlink" Target="https://ec.europa.eu/eurostat/cache/metadata/EN/sdg_02_10_esmsip2.htm" TargetMode="External"/><Relationship Id="rId1" Type="http://schemas.openxmlformats.org/officeDocument/2006/relationships/hyperlink" Target="https://ec.europa.eu/eurostat/databrowser/view/sdg_02_10/default/table?lang=en"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7.xml"/></Relationships>
</file>

<file path=xl/worksheets/_rels/sheet90.xml.rels><?xml version="1.0" encoding="UTF-8" standalone="yes"?>
<Relationships xmlns="http://schemas.openxmlformats.org/package/2006/relationships"><Relationship Id="rId3" Type="http://schemas.openxmlformats.org/officeDocument/2006/relationships/hyperlink" Target="https://ec.europa.eu/eurostat/api/dissemination/sdmx/2.1/data/sdg_15_42?format=TSV&amp;compressed=true" TargetMode="External"/><Relationship Id="rId2" Type="http://schemas.openxmlformats.org/officeDocument/2006/relationships/hyperlink" Target="https://ec.europa.eu/eurostat/cache/metadata/EN/sdg_15_42_esmsip2.htm" TargetMode="External"/><Relationship Id="rId1" Type="http://schemas.openxmlformats.org/officeDocument/2006/relationships/hyperlink" Target="https://ec.europa.eu/eurostat/databrowser/view/sdg_15_42/default/table?lang=en" TargetMode="External"/><Relationship Id="rId4" Type="http://schemas.openxmlformats.org/officeDocument/2006/relationships/drawing" Target="../drawings/drawing88.xml"/></Relationships>
</file>

<file path=xl/worksheets/_rels/sheet91.xml.rels><?xml version="1.0" encoding="UTF-8" standalone="yes"?>
<Relationships xmlns="http://schemas.openxmlformats.org/package/2006/relationships"><Relationship Id="rId3" Type="http://schemas.openxmlformats.org/officeDocument/2006/relationships/hyperlink" Target="https://ec.europa.eu/eurostat/api/dissemination/sdmx/2.1/data/sdg_15_50?format=TSV&amp;compressed=true" TargetMode="External"/><Relationship Id="rId2" Type="http://schemas.openxmlformats.org/officeDocument/2006/relationships/hyperlink" Target="https://ec.europa.eu/eurostat/cache/metadata/EN/sdg_15_50_esmsip2.htm" TargetMode="External"/><Relationship Id="rId1" Type="http://schemas.openxmlformats.org/officeDocument/2006/relationships/hyperlink" Target="https://ec.europa.eu/eurostat/databrowser/view/sdg_15_50/default/table?lang=en" TargetMode="External"/><Relationship Id="rId4" Type="http://schemas.openxmlformats.org/officeDocument/2006/relationships/drawing" Target="../drawings/drawing89.xml"/></Relationships>
</file>

<file path=xl/worksheets/_rels/sheet92.xml.rels><?xml version="1.0" encoding="UTF-8" standalone="yes"?>
<Relationships xmlns="http://schemas.openxmlformats.org/package/2006/relationships"><Relationship Id="rId3" Type="http://schemas.openxmlformats.org/officeDocument/2006/relationships/hyperlink" Target="https://ec.europa.eu/eurostat/api/dissemination/sdmx/2.1/data/sdg_15_60?format=TSV&amp;compressed=true" TargetMode="External"/><Relationship Id="rId2" Type="http://schemas.openxmlformats.org/officeDocument/2006/relationships/hyperlink" Target="https://ec.europa.eu/eurostat/cache/metadata/EN/sdg_15_60_esmsip2.htm" TargetMode="External"/><Relationship Id="rId1" Type="http://schemas.openxmlformats.org/officeDocument/2006/relationships/hyperlink" Target="https://ec.europa.eu/eurostat/databrowser/view/sdg_15_60/default/table?lang=en" TargetMode="External"/><Relationship Id="rId4" Type="http://schemas.openxmlformats.org/officeDocument/2006/relationships/drawing" Target="../drawings/drawing90.xml"/></Relationships>
</file>

<file path=xl/worksheets/_rels/sheet93.xml.rels><?xml version="1.0" encoding="UTF-8" standalone="yes"?>
<Relationships xmlns="http://schemas.openxmlformats.org/package/2006/relationships"><Relationship Id="rId3" Type="http://schemas.openxmlformats.org/officeDocument/2006/relationships/hyperlink" Target="https://ec.europa.eu/eurostat/api/dissemination/sdmx/2.1/data/sdg_15_61?format=TSV&amp;compressed=true" TargetMode="External"/><Relationship Id="rId2" Type="http://schemas.openxmlformats.org/officeDocument/2006/relationships/hyperlink" Target="https://ec.europa.eu/eurostat/cache/metadata/EN/sdg_15_61_esmsip2.htm" TargetMode="External"/><Relationship Id="rId1" Type="http://schemas.openxmlformats.org/officeDocument/2006/relationships/hyperlink" Target="https://ec.europa.eu/eurostat/databrowser/view/sdg_15_61/default/table?lang=en" TargetMode="External"/><Relationship Id="rId4" Type="http://schemas.openxmlformats.org/officeDocument/2006/relationships/drawing" Target="../drawings/drawing91.xml"/></Relationships>
</file>

<file path=xl/worksheets/_rels/sheet94.xml.rels><?xml version="1.0" encoding="UTF-8" standalone="yes"?>
<Relationships xmlns="http://schemas.openxmlformats.org/package/2006/relationships"><Relationship Id="rId3" Type="http://schemas.openxmlformats.org/officeDocument/2006/relationships/hyperlink" Target="https://ec.europa.eu/eurostat/api/dissemination/sdmx/2.1/data/sdg_16_10?format=TSV&amp;compressed=true" TargetMode="External"/><Relationship Id="rId2" Type="http://schemas.openxmlformats.org/officeDocument/2006/relationships/hyperlink" Target="https://ec.europa.eu/eurostat/cache/metadata/EN/sdg_16_10_esmsip2.htm" TargetMode="External"/><Relationship Id="rId1" Type="http://schemas.openxmlformats.org/officeDocument/2006/relationships/hyperlink" Target="https://ec.europa.eu/eurostat/databrowser/view/sdg_16_10/default/table?lang=en" TargetMode="External"/><Relationship Id="rId6" Type="http://schemas.openxmlformats.org/officeDocument/2006/relationships/comments" Target="../comments57.xml"/><Relationship Id="rId5" Type="http://schemas.openxmlformats.org/officeDocument/2006/relationships/vmlDrawing" Target="../drawings/vmlDrawing57.vml"/><Relationship Id="rId4" Type="http://schemas.openxmlformats.org/officeDocument/2006/relationships/drawing" Target="../drawings/drawing92.xml"/></Relationships>
</file>

<file path=xl/worksheets/_rels/sheet95.xml.rels><?xml version="1.0" encoding="UTF-8" standalone="yes"?>
<Relationships xmlns="http://schemas.openxmlformats.org/package/2006/relationships"><Relationship Id="rId3" Type="http://schemas.openxmlformats.org/officeDocument/2006/relationships/hyperlink" Target="https://ec.europa.eu/eurostat/api/dissemination/sdmx/2.1/data/sdg_16_20?format=TSV&amp;compressed=true" TargetMode="External"/><Relationship Id="rId2" Type="http://schemas.openxmlformats.org/officeDocument/2006/relationships/hyperlink" Target="https://ec.europa.eu/eurostat/cache/metadata/EN/sdg_16_20_esmsip2.htm" TargetMode="External"/><Relationship Id="rId1" Type="http://schemas.openxmlformats.org/officeDocument/2006/relationships/hyperlink" Target="https://ec.europa.eu/eurostat/databrowser/view/sdg_16_20/default/table?lang=en" TargetMode="External"/><Relationship Id="rId6" Type="http://schemas.openxmlformats.org/officeDocument/2006/relationships/comments" Target="../comments58.xml"/><Relationship Id="rId5" Type="http://schemas.openxmlformats.org/officeDocument/2006/relationships/vmlDrawing" Target="../drawings/vmlDrawing58.vml"/><Relationship Id="rId4" Type="http://schemas.openxmlformats.org/officeDocument/2006/relationships/drawing" Target="../drawings/drawing93.xml"/></Relationships>
</file>

<file path=xl/worksheets/_rels/sheet96.xml.rels><?xml version="1.0" encoding="UTF-8" standalone="yes"?>
<Relationships xmlns="http://schemas.openxmlformats.org/package/2006/relationships"><Relationship Id="rId3" Type="http://schemas.openxmlformats.org/officeDocument/2006/relationships/hyperlink" Target="https://ec.europa.eu/eurostat/api/dissemination/sdmx/2.1/data/sdg_16_30?format=TSV&amp;compressed=true" TargetMode="External"/><Relationship Id="rId2" Type="http://schemas.openxmlformats.org/officeDocument/2006/relationships/hyperlink" Target="https://ec.europa.eu/eurostat/cache/metadata/EN/sdg_16_30_esmsip2.htm" TargetMode="External"/><Relationship Id="rId1" Type="http://schemas.openxmlformats.org/officeDocument/2006/relationships/hyperlink" Target="https://ec.europa.eu/eurostat/databrowser/view/sdg_16_30/default/table?lang=en" TargetMode="External"/><Relationship Id="rId6" Type="http://schemas.openxmlformats.org/officeDocument/2006/relationships/comments" Target="../comments59.xml"/><Relationship Id="rId5" Type="http://schemas.openxmlformats.org/officeDocument/2006/relationships/vmlDrawing" Target="../drawings/vmlDrawing59.vml"/><Relationship Id="rId4" Type="http://schemas.openxmlformats.org/officeDocument/2006/relationships/drawing" Target="../drawings/drawing94.xml"/></Relationships>
</file>

<file path=xl/worksheets/_rels/sheet97.xml.rels><?xml version="1.0" encoding="UTF-8" standalone="yes"?>
<Relationships xmlns="http://schemas.openxmlformats.org/package/2006/relationships"><Relationship Id="rId3" Type="http://schemas.openxmlformats.org/officeDocument/2006/relationships/hyperlink" Target="https://ec.europa.eu/eurostat/api/dissemination/sdmx/2.1/data/sdg_16_40?format=TSV&amp;compressed=true" TargetMode="External"/><Relationship Id="rId2" Type="http://schemas.openxmlformats.org/officeDocument/2006/relationships/hyperlink" Target="https://ec.europa.eu/eurostat/cache/metadata/EN/sdg_16_40_esmsip2.htm" TargetMode="External"/><Relationship Id="rId1" Type="http://schemas.openxmlformats.org/officeDocument/2006/relationships/hyperlink" Target="https://ec.europa.eu/eurostat/databrowser/view/sdg_16_40/default/table?lang=en" TargetMode="External"/><Relationship Id="rId6" Type="http://schemas.openxmlformats.org/officeDocument/2006/relationships/comments" Target="../comments60.xml"/><Relationship Id="rId5" Type="http://schemas.openxmlformats.org/officeDocument/2006/relationships/vmlDrawing" Target="../drawings/vmlDrawing60.vml"/><Relationship Id="rId4" Type="http://schemas.openxmlformats.org/officeDocument/2006/relationships/drawing" Target="../drawings/drawing95.xml"/></Relationships>
</file>

<file path=xl/worksheets/_rels/sheet98.xml.rels><?xml version="1.0" encoding="UTF-8" standalone="yes"?>
<Relationships xmlns="http://schemas.openxmlformats.org/package/2006/relationships"><Relationship Id="rId3" Type="http://schemas.openxmlformats.org/officeDocument/2006/relationships/hyperlink" Target="https://ec.europa.eu/eurostat/api/dissemination/sdmx/2.1/data/sdg_16_50?format=TSV&amp;compressed=true" TargetMode="External"/><Relationship Id="rId2" Type="http://schemas.openxmlformats.org/officeDocument/2006/relationships/hyperlink" Target="https://ec.europa.eu/eurostat/cache/metadata/EN/sdg_16_50_esmsip2.htm" TargetMode="External"/><Relationship Id="rId1" Type="http://schemas.openxmlformats.org/officeDocument/2006/relationships/hyperlink" Target="https://ec.europa.eu/eurostat/databrowser/view/sdg_16_50/default/table?lang=en" TargetMode="External"/><Relationship Id="rId4" Type="http://schemas.openxmlformats.org/officeDocument/2006/relationships/drawing" Target="../drawings/drawing96.xml"/></Relationships>
</file>

<file path=xl/worksheets/_rels/sheet99.xml.rels><?xml version="1.0" encoding="UTF-8" standalone="yes"?>
<Relationships xmlns="http://schemas.openxmlformats.org/package/2006/relationships"><Relationship Id="rId3" Type="http://schemas.openxmlformats.org/officeDocument/2006/relationships/hyperlink" Target="https://ec.europa.eu/eurostat/api/dissemination/sdmx/2.1/data/sdg_16_70?format=TSV&amp;compressed=true" TargetMode="External"/><Relationship Id="rId2" Type="http://schemas.openxmlformats.org/officeDocument/2006/relationships/hyperlink" Target="https://ec.europa.eu/eurostat/cache/metadata/EN/sdg_16_70_esmsip2.htm" TargetMode="External"/><Relationship Id="rId1" Type="http://schemas.openxmlformats.org/officeDocument/2006/relationships/hyperlink" Target="https://ec.europa.eu/eurostat/databrowser/view/sdg_16_70/default/table?lang=en" TargetMode="External"/><Relationship Id="rId4" Type="http://schemas.openxmlformats.org/officeDocument/2006/relationships/drawing" Target="../drawings/drawing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Q23"/>
  <sheetViews>
    <sheetView tabSelected="1" workbookViewId="0"/>
  </sheetViews>
  <sheetFormatPr defaultRowHeight="15" x14ac:dyDescent="0.25"/>
  <sheetData>
    <row r="1" spans="1:17" x14ac:dyDescent="0.25">
      <c r="A1" s="102"/>
      <c r="B1" s="103"/>
      <c r="C1" s="104"/>
      <c r="D1" s="105"/>
      <c r="E1" s="106"/>
      <c r="F1" s="107"/>
      <c r="G1" s="108"/>
      <c r="H1" s="109"/>
      <c r="I1" s="110"/>
      <c r="J1" s="111"/>
      <c r="K1" s="112"/>
      <c r="L1" s="113"/>
      <c r="M1" s="114"/>
      <c r="N1" s="115"/>
      <c r="O1" s="116"/>
      <c r="P1" s="117"/>
      <c r="Q1" s="118"/>
    </row>
    <row r="12" spans="1:17" x14ac:dyDescent="0.25">
      <c r="B12" s="119"/>
      <c r="C12" s="119"/>
      <c r="D12" s="119"/>
      <c r="E12" s="119"/>
      <c r="F12" s="119"/>
      <c r="G12" s="119"/>
      <c r="H12" s="119"/>
      <c r="I12" s="119"/>
    </row>
    <row r="13" spans="1:17" ht="33" x14ac:dyDescent="0.25">
      <c r="B13" s="120" t="s">
        <v>996</v>
      </c>
      <c r="C13" s="120"/>
      <c r="D13" s="120"/>
      <c r="E13" s="120"/>
      <c r="F13" s="120"/>
      <c r="G13" s="120"/>
      <c r="H13" s="120"/>
      <c r="I13" s="120"/>
    </row>
    <row r="14" spans="1:17" ht="28.5" x14ac:dyDescent="0.25">
      <c r="B14" s="121" t="s">
        <v>997</v>
      </c>
      <c r="C14" s="121"/>
      <c r="D14" s="121"/>
      <c r="E14" s="121"/>
      <c r="F14" s="121"/>
      <c r="G14" s="121"/>
      <c r="H14" s="121"/>
      <c r="I14" s="121"/>
    </row>
    <row r="15" spans="1:17" x14ac:dyDescent="0.25">
      <c r="B15" s="119"/>
      <c r="C15" s="119"/>
      <c r="D15" s="119"/>
      <c r="E15" s="119"/>
      <c r="F15" s="119"/>
      <c r="G15" s="119"/>
      <c r="H15" s="119"/>
      <c r="I15" s="119"/>
    </row>
    <row r="20" spans="2:3" x14ac:dyDescent="0.25">
      <c r="B20" s="87" t="s">
        <v>998</v>
      </c>
      <c r="C20" s="1" t="s">
        <v>999</v>
      </c>
    </row>
    <row r="21" spans="2:3" x14ac:dyDescent="0.25">
      <c r="B21" s="87" t="s">
        <v>1000</v>
      </c>
      <c r="C21" s="122" t="s">
        <v>1001</v>
      </c>
    </row>
    <row r="22" spans="2:3" x14ac:dyDescent="0.25">
      <c r="B22" s="87"/>
      <c r="C22" s="1"/>
    </row>
    <row r="23" spans="2:3" x14ac:dyDescent="0.25">
      <c r="B23" s="87" t="s">
        <v>1002</v>
      </c>
      <c r="C23" s="122" t="s">
        <v>1003</v>
      </c>
    </row>
  </sheetData>
  <mergeCells count="2">
    <mergeCell ref="B13:I13"/>
    <mergeCell ref="B14:I14"/>
  </mergeCells>
  <hyperlinks>
    <hyperlink ref="C21" r:id="rId1" tooltip="Web portal"/>
    <hyperlink ref="C23" r:id="rId2" tooltip="Indicators - Sustainable Development"/>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DA63A"/>
  </sheetPr>
  <dimension ref="A1:O51"/>
  <sheetViews>
    <sheetView workbookViewId="0">
      <selection activeCell="E1" sqref="E1"/>
    </sheetView>
  </sheetViews>
  <sheetFormatPr defaultRowHeight="15" x14ac:dyDescent="0.25"/>
  <cols>
    <col min="1" max="1" width="15.7109375" customWidth="1"/>
  </cols>
  <sheetData>
    <row r="1" spans="1:5" ht="23.25" x14ac:dyDescent="0.35">
      <c r="A1" s="33" t="s">
        <v>82</v>
      </c>
    </row>
    <row r="2" spans="1:5" x14ac:dyDescent="0.25">
      <c r="A2" s="4" t="str">
        <f>HYPERLINK("#CONTENTS!A1", "CONTENTS")</f>
        <v>CONTENTS</v>
      </c>
    </row>
    <row r="5" spans="1:5" x14ac:dyDescent="0.25">
      <c r="A5" s="5" t="s">
        <v>1</v>
      </c>
      <c r="B5" s="6"/>
      <c r="C5" s="6"/>
      <c r="D5" s="6"/>
      <c r="E5" s="7"/>
    </row>
    <row r="6" spans="1:5" ht="30" customHeight="1" x14ac:dyDescent="0.25">
      <c r="A6" s="11" t="s">
        <v>2</v>
      </c>
      <c r="B6" s="8" t="s">
        <v>92</v>
      </c>
      <c r="C6" s="8"/>
      <c r="D6" s="8"/>
      <c r="E6" s="8"/>
    </row>
    <row r="7" spans="1:5" x14ac:dyDescent="0.25">
      <c r="A7" s="12" t="s">
        <v>4</v>
      </c>
      <c r="B7" s="9" t="s">
        <v>93</v>
      </c>
      <c r="C7" s="9"/>
      <c r="D7" s="9"/>
      <c r="E7" s="9"/>
    </row>
    <row r="8" spans="1:5" x14ac:dyDescent="0.25">
      <c r="A8" s="12" t="s">
        <v>6</v>
      </c>
      <c r="B8" s="10" t="s">
        <v>94</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95</v>
      </c>
      <c r="C13" s="17"/>
    </row>
    <row r="14" spans="1:5" x14ac:dyDescent="0.25">
      <c r="A14" s="12" t="s">
        <v>15</v>
      </c>
      <c r="B14" s="31" t="s">
        <v>40</v>
      </c>
      <c r="C14" s="31"/>
    </row>
    <row r="15" spans="1:5" x14ac:dyDescent="0.25">
      <c r="A15" s="13" t="s">
        <v>17</v>
      </c>
      <c r="B15" s="19" t="s">
        <v>40</v>
      </c>
      <c r="C15" s="19"/>
    </row>
    <row r="19" spans="1:15" x14ac:dyDescent="0.25">
      <c r="A19" s="2" t="s">
        <v>96</v>
      </c>
    </row>
    <row r="20" spans="1:15" x14ac:dyDescent="0.25">
      <c r="A20" s="22" t="s">
        <v>97</v>
      </c>
    </row>
    <row r="22" spans="1:15" ht="15.75" thickBot="1" x14ac:dyDescent="0.3">
      <c r="A22" s="34"/>
      <c r="B22" s="34">
        <v>2010</v>
      </c>
      <c r="C22" s="34">
        <v>2011</v>
      </c>
      <c r="D22" s="34">
        <v>2012</v>
      </c>
      <c r="E22" s="34">
        <v>2013</v>
      </c>
      <c r="F22" s="34">
        <v>2014</v>
      </c>
      <c r="G22" s="34">
        <v>2015</v>
      </c>
      <c r="H22" s="34">
        <v>2016</v>
      </c>
      <c r="I22" s="34">
        <v>2017</v>
      </c>
      <c r="J22" s="34">
        <v>2018</v>
      </c>
      <c r="K22" s="34">
        <v>2019</v>
      </c>
      <c r="L22" s="34">
        <v>2020</v>
      </c>
      <c r="M22" s="34">
        <v>2021</v>
      </c>
      <c r="N22" s="34">
        <v>2022</v>
      </c>
      <c r="O22" s="34">
        <v>2023</v>
      </c>
    </row>
    <row r="23" spans="1:15" x14ac:dyDescent="0.25">
      <c r="A23" t="s">
        <v>21</v>
      </c>
      <c r="B23">
        <v>87.85</v>
      </c>
      <c r="C23">
        <v>99.02</v>
      </c>
      <c r="D23">
        <v>98.61</v>
      </c>
      <c r="E23">
        <v>102.43</v>
      </c>
      <c r="F23">
        <v>103.42</v>
      </c>
      <c r="G23">
        <v>100</v>
      </c>
      <c r="H23">
        <v>99.61</v>
      </c>
      <c r="I23">
        <v>115.25</v>
      </c>
      <c r="J23">
        <v>112.36</v>
      </c>
      <c r="K23">
        <v>117.25</v>
      </c>
      <c r="L23">
        <v>123.41</v>
      </c>
      <c r="M23">
        <v>127.06</v>
      </c>
      <c r="N23">
        <v>145.34</v>
      </c>
      <c r="O23">
        <v>134.06</v>
      </c>
    </row>
    <row r="24" spans="1:15" x14ac:dyDescent="0.25">
      <c r="A24" t="s">
        <v>23</v>
      </c>
      <c r="B24">
        <v>143.85</v>
      </c>
      <c r="C24">
        <v>161.66</v>
      </c>
      <c r="D24">
        <v>220.81</v>
      </c>
      <c r="E24">
        <v>153.47</v>
      </c>
      <c r="F24">
        <v>157.1</v>
      </c>
      <c r="G24">
        <v>100</v>
      </c>
      <c r="H24">
        <v>96.5</v>
      </c>
      <c r="I24">
        <v>152.49</v>
      </c>
      <c r="J24">
        <v>126.59</v>
      </c>
      <c r="K24">
        <v>155.11000000000001</v>
      </c>
      <c r="L24">
        <v>203.38</v>
      </c>
      <c r="M24">
        <v>166.48</v>
      </c>
      <c r="N24">
        <v>179.09</v>
      </c>
      <c r="O24">
        <v>189.36</v>
      </c>
    </row>
    <row r="25" spans="1:15" ht="15.75" thickBot="1" x14ac:dyDescent="0.3">
      <c r="A25" s="34" t="s">
        <v>24</v>
      </c>
      <c r="B25" s="34">
        <v>94.57</v>
      </c>
      <c r="C25" s="34">
        <v>90.26</v>
      </c>
      <c r="D25" s="34">
        <v>77.28</v>
      </c>
      <c r="E25" s="34">
        <v>85.57</v>
      </c>
      <c r="F25" s="34">
        <v>74.05</v>
      </c>
      <c r="G25" s="34">
        <v>100</v>
      </c>
      <c r="H25" s="34">
        <v>111.13</v>
      </c>
      <c r="I25" s="34">
        <v>111.53</v>
      </c>
      <c r="J25" s="34">
        <v>118.53</v>
      </c>
      <c r="K25" s="34">
        <v>124.4</v>
      </c>
      <c r="L25" s="34">
        <v>134.58000000000001</v>
      </c>
      <c r="M25" s="34">
        <v>167.71</v>
      </c>
      <c r="N25" s="34">
        <v>176.69</v>
      </c>
      <c r="O25" s="34">
        <v>142.56</v>
      </c>
    </row>
    <row r="29" spans="1:15" x14ac:dyDescent="0.25">
      <c r="A29" s="2" t="s">
        <v>98</v>
      </c>
    </row>
    <row r="30" spans="1:15" x14ac:dyDescent="0.25">
      <c r="A30" s="22" t="s">
        <v>97</v>
      </c>
    </row>
    <row r="32" spans="1:15" ht="15.75" thickBot="1" x14ac:dyDescent="0.3">
      <c r="A32" s="34"/>
      <c r="B32" s="34">
        <v>2010</v>
      </c>
      <c r="C32" s="34">
        <v>2011</v>
      </c>
      <c r="D32" s="34">
        <v>2012</v>
      </c>
      <c r="E32" s="34">
        <v>2013</v>
      </c>
      <c r="F32" s="34">
        <v>2014</v>
      </c>
      <c r="G32" s="34">
        <v>2015</v>
      </c>
      <c r="H32" s="34">
        <v>2016</v>
      </c>
      <c r="I32" s="34">
        <v>2017</v>
      </c>
      <c r="J32" s="34">
        <v>2018</v>
      </c>
      <c r="K32" s="34">
        <v>2019</v>
      </c>
      <c r="L32" s="34">
        <v>2020</v>
      </c>
      <c r="M32" s="34">
        <v>2021</v>
      </c>
      <c r="N32" s="34">
        <v>2022</v>
      </c>
      <c r="O32" s="34">
        <v>2023</v>
      </c>
    </row>
    <row r="33" spans="1:15" x14ac:dyDescent="0.25">
      <c r="A33" t="s">
        <v>21</v>
      </c>
      <c r="B33">
        <v>13681.17</v>
      </c>
      <c r="C33">
        <v>15420.33</v>
      </c>
      <c r="D33">
        <v>15356.82</v>
      </c>
      <c r="E33">
        <v>15950.64</v>
      </c>
      <c r="F33">
        <v>16105.44</v>
      </c>
      <c r="G33">
        <v>15572.9</v>
      </c>
      <c r="H33">
        <v>15511.88</v>
      </c>
      <c r="I33">
        <v>17948.05</v>
      </c>
      <c r="J33">
        <v>17498.2</v>
      </c>
      <c r="K33">
        <v>18259.599999999999</v>
      </c>
      <c r="L33">
        <v>19219.23</v>
      </c>
      <c r="M33">
        <v>19787.2</v>
      </c>
      <c r="N33">
        <v>22632.89</v>
      </c>
      <c r="O33">
        <v>20870.78</v>
      </c>
    </row>
    <row r="34" spans="1:15" x14ac:dyDescent="0.25">
      <c r="A34" t="s">
        <v>23</v>
      </c>
      <c r="B34">
        <v>41653.94</v>
      </c>
      <c r="C34">
        <v>46810.37</v>
      </c>
      <c r="D34">
        <v>63940.05</v>
      </c>
      <c r="E34">
        <v>44438.75</v>
      </c>
      <c r="F34">
        <v>45492.01</v>
      </c>
      <c r="G34">
        <v>28956.61</v>
      </c>
      <c r="H34">
        <v>27942.65</v>
      </c>
      <c r="I34">
        <v>44155.68</v>
      </c>
      <c r="J34">
        <v>36655.22</v>
      </c>
      <c r="K34">
        <v>44915.64</v>
      </c>
      <c r="L34">
        <v>58891.519999999997</v>
      </c>
      <c r="M34">
        <v>48207.8</v>
      </c>
      <c r="N34">
        <v>51858.720000000001</v>
      </c>
      <c r="O34">
        <v>54831.57</v>
      </c>
    </row>
    <row r="35" spans="1:15" ht="15.75" thickBot="1" x14ac:dyDescent="0.3">
      <c r="A35" s="34" t="s">
        <v>24</v>
      </c>
      <c r="B35" s="34">
        <v>5041.96</v>
      </c>
      <c r="C35" s="34">
        <v>4811.87</v>
      </c>
      <c r="D35" s="34">
        <v>4120.17</v>
      </c>
      <c r="E35" s="34">
        <v>4562</v>
      </c>
      <c r="F35" s="34">
        <v>3948.01</v>
      </c>
      <c r="G35" s="34">
        <v>5331.4</v>
      </c>
      <c r="H35" s="34">
        <v>5924.82</v>
      </c>
      <c r="I35" s="34">
        <v>5945.9</v>
      </c>
      <c r="J35" s="34">
        <v>6319.18</v>
      </c>
      <c r="K35" s="34">
        <v>6632.21</v>
      </c>
      <c r="L35" s="34">
        <v>7175.17</v>
      </c>
      <c r="M35" s="34">
        <v>8941.17</v>
      </c>
      <c r="N35" s="34">
        <v>9420.02</v>
      </c>
      <c r="O35" s="34">
        <v>7600.53</v>
      </c>
    </row>
    <row r="37" spans="1:15" x14ac:dyDescent="0.25">
      <c r="A37" t="s">
        <v>28</v>
      </c>
    </row>
    <row r="38" spans="1:15" x14ac:dyDescent="0.25">
      <c r="A38" t="s">
        <v>99</v>
      </c>
    </row>
    <row r="43" spans="1:15" x14ac:dyDescent="0.25">
      <c r="A43" s="29" t="s">
        <v>35</v>
      </c>
    </row>
    <row r="44" spans="1:15" x14ac:dyDescent="0.25">
      <c r="A44" s="30" t="s">
        <v>100</v>
      </c>
      <c r="B44" s="16"/>
      <c r="C44" s="16"/>
      <c r="D44" s="16"/>
      <c r="E44" s="16"/>
      <c r="F44" s="16"/>
      <c r="G44" s="16"/>
      <c r="H44" s="16"/>
      <c r="I44" s="16"/>
    </row>
    <row r="45" spans="1:15" x14ac:dyDescent="0.25">
      <c r="A45" s="16"/>
      <c r="B45" s="16"/>
      <c r="C45" s="16"/>
      <c r="D45" s="16"/>
      <c r="E45" s="16"/>
      <c r="F45" s="16"/>
      <c r="G45" s="16"/>
      <c r="H45" s="16"/>
      <c r="I45" s="16"/>
    </row>
    <row r="46" spans="1:15" x14ac:dyDescent="0.25">
      <c r="A46" s="16"/>
      <c r="B46" s="16"/>
      <c r="C46" s="16"/>
      <c r="D46" s="16"/>
      <c r="E46" s="16"/>
      <c r="F46" s="16"/>
      <c r="G46" s="16"/>
      <c r="H46" s="16"/>
      <c r="I46" s="16"/>
    </row>
    <row r="47" spans="1:15" x14ac:dyDescent="0.25">
      <c r="A47" s="16"/>
      <c r="B47" s="16"/>
      <c r="C47" s="16"/>
      <c r="D47" s="16"/>
      <c r="E47" s="16"/>
      <c r="F47" s="16"/>
      <c r="G47" s="16"/>
      <c r="H47" s="16"/>
      <c r="I47" s="16"/>
    </row>
    <row r="48" spans="1:15" x14ac:dyDescent="0.25">
      <c r="A48" s="16"/>
      <c r="B48" s="16"/>
      <c r="C48" s="16"/>
      <c r="D48" s="16"/>
      <c r="E48" s="16"/>
      <c r="F48" s="16"/>
      <c r="G48" s="16"/>
      <c r="H48" s="16"/>
      <c r="I48" s="16"/>
    </row>
    <row r="49" spans="1:9" x14ac:dyDescent="0.25">
      <c r="A49" s="16"/>
      <c r="B49" s="16"/>
      <c r="C49" s="16"/>
      <c r="D49" s="16"/>
      <c r="E49" s="16"/>
      <c r="F49" s="16"/>
      <c r="G49" s="16"/>
      <c r="H49" s="16"/>
      <c r="I49" s="16"/>
    </row>
    <row r="50" spans="1:9" x14ac:dyDescent="0.25">
      <c r="A50" s="16"/>
      <c r="B50" s="16"/>
      <c r="C50" s="16"/>
      <c r="D50" s="16"/>
      <c r="E50" s="16"/>
      <c r="F50" s="16"/>
      <c r="G50" s="16"/>
      <c r="H50" s="16"/>
      <c r="I50" s="16"/>
    </row>
    <row r="51" spans="1:9" x14ac:dyDescent="0.25">
      <c r="A51" s="16"/>
      <c r="B51" s="16"/>
      <c r="C51" s="16"/>
      <c r="D51" s="16"/>
      <c r="E51" s="16"/>
      <c r="F51" s="16"/>
      <c r="G51" s="16"/>
      <c r="H51" s="16"/>
      <c r="I51" s="16"/>
    </row>
  </sheetData>
  <mergeCells count="11">
    <mergeCell ref="A12:C12"/>
    <mergeCell ref="B13:C13"/>
    <mergeCell ref="B14:C14"/>
    <mergeCell ref="B15:C15"/>
    <mergeCell ref="A44:I51"/>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9486A"/>
  </sheetPr>
  <dimension ref="A1:O59"/>
  <sheetViews>
    <sheetView workbookViewId="0">
      <selection activeCell="H1" sqref="H1"/>
    </sheetView>
  </sheetViews>
  <sheetFormatPr defaultRowHeight="15" x14ac:dyDescent="0.25"/>
  <cols>
    <col min="1" max="1" width="15.7109375" customWidth="1"/>
  </cols>
  <sheetData>
    <row r="1" spans="1:6" ht="23.25" x14ac:dyDescent="0.35">
      <c r="A1" s="83" t="s">
        <v>929</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930</v>
      </c>
      <c r="C6" s="8"/>
      <c r="D6" s="8"/>
      <c r="E6" s="8"/>
      <c r="F6" s="8"/>
    </row>
    <row r="7" spans="1:6" x14ac:dyDescent="0.25">
      <c r="A7" s="12" t="s">
        <v>4</v>
      </c>
      <c r="B7" s="9" t="s">
        <v>931</v>
      </c>
      <c r="C7" s="9"/>
      <c r="D7" s="9"/>
      <c r="E7" s="9"/>
      <c r="F7" s="9"/>
    </row>
    <row r="8" spans="1:6" x14ac:dyDescent="0.25">
      <c r="A8" s="12" t="s">
        <v>6</v>
      </c>
      <c r="B8" s="10" t="s">
        <v>932</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7"/>
    </row>
    <row r="13" spans="1:6" x14ac:dyDescent="0.25">
      <c r="A13" s="20" t="s">
        <v>13</v>
      </c>
      <c r="B13" s="17" t="s">
        <v>95</v>
      </c>
      <c r="C13" s="17"/>
    </row>
    <row r="14" spans="1:6" x14ac:dyDescent="0.25">
      <c r="A14" s="12" t="s">
        <v>15</v>
      </c>
      <c r="B14" s="9" t="s">
        <v>933</v>
      </c>
      <c r="C14" s="9"/>
    </row>
    <row r="15" spans="1:6" x14ac:dyDescent="0.25">
      <c r="A15" s="13" t="s">
        <v>17</v>
      </c>
      <c r="B15" s="19" t="s">
        <v>18</v>
      </c>
      <c r="C15" s="19"/>
    </row>
    <row r="19" spans="1:15" x14ac:dyDescent="0.25">
      <c r="A19" s="2" t="s">
        <v>934</v>
      </c>
    </row>
    <row r="20" spans="1:15" x14ac:dyDescent="0.25">
      <c r="A20" s="22" t="s">
        <v>935</v>
      </c>
    </row>
    <row r="22" spans="1:15" ht="15.75" thickBot="1" x14ac:dyDescent="0.3">
      <c r="A22" s="84"/>
      <c r="B22" s="84">
        <v>2010</v>
      </c>
      <c r="C22" s="84">
        <v>2011</v>
      </c>
      <c r="D22" s="84">
        <v>2012</v>
      </c>
      <c r="E22" s="84">
        <v>2013</v>
      </c>
      <c r="F22" s="84">
        <v>2014</v>
      </c>
      <c r="G22" s="84">
        <v>2015</v>
      </c>
      <c r="H22" s="84">
        <v>2016</v>
      </c>
      <c r="I22" s="84">
        <v>2017</v>
      </c>
      <c r="J22" s="84">
        <v>2018</v>
      </c>
      <c r="K22" s="84">
        <v>2019</v>
      </c>
      <c r="L22" s="84">
        <v>2020</v>
      </c>
      <c r="M22" s="84">
        <v>2021</v>
      </c>
      <c r="N22" s="84">
        <v>2022</v>
      </c>
      <c r="O22" s="84">
        <v>2023</v>
      </c>
    </row>
    <row r="23" spans="1:15" x14ac:dyDescent="0.25">
      <c r="A23" t="s">
        <v>21</v>
      </c>
      <c r="B23">
        <v>0.44</v>
      </c>
      <c r="C23">
        <v>0.43</v>
      </c>
      <c r="D23">
        <v>0.4</v>
      </c>
      <c r="E23">
        <v>0.39</v>
      </c>
      <c r="F23">
        <v>0.38</v>
      </c>
      <c r="G23">
        <v>0.42</v>
      </c>
      <c r="H23">
        <v>0.49</v>
      </c>
      <c r="I23">
        <v>0.47</v>
      </c>
      <c r="J23">
        <v>0.43</v>
      </c>
      <c r="K23">
        <v>0.41</v>
      </c>
      <c r="L23">
        <v>0.5</v>
      </c>
      <c r="M23">
        <v>0.49</v>
      </c>
      <c r="N23">
        <v>0.59</v>
      </c>
      <c r="O23">
        <v>0.56000000000000005</v>
      </c>
    </row>
    <row r="24" spans="1:15" x14ac:dyDescent="0.25">
      <c r="A24" t="s">
        <v>23</v>
      </c>
      <c r="B24">
        <v>0.91</v>
      </c>
      <c r="C24">
        <v>0.85</v>
      </c>
      <c r="D24">
        <v>0.83</v>
      </c>
      <c r="E24">
        <v>0.85</v>
      </c>
      <c r="F24">
        <v>0.86</v>
      </c>
      <c r="G24">
        <v>0.85</v>
      </c>
      <c r="H24">
        <v>0.75</v>
      </c>
      <c r="I24">
        <v>0.74</v>
      </c>
      <c r="J24">
        <v>0.72</v>
      </c>
      <c r="K24">
        <v>0.72</v>
      </c>
      <c r="L24">
        <v>0.72</v>
      </c>
      <c r="M24">
        <v>0.71</v>
      </c>
      <c r="N24">
        <v>0.67</v>
      </c>
      <c r="O24">
        <v>0.73</v>
      </c>
    </row>
    <row r="25" spans="1:15" ht="15.75" thickBot="1" x14ac:dyDescent="0.3">
      <c r="A25" s="84" t="s">
        <v>24</v>
      </c>
      <c r="B25" s="85" t="s">
        <v>22</v>
      </c>
      <c r="C25" s="85" t="s">
        <v>22</v>
      </c>
      <c r="D25" s="85" t="s">
        <v>22</v>
      </c>
      <c r="E25" s="84">
        <v>0.08</v>
      </c>
      <c r="F25" s="84">
        <v>0.13</v>
      </c>
      <c r="G25" s="84">
        <v>0.09</v>
      </c>
      <c r="H25" s="84">
        <v>7.0000000000000007E-2</v>
      </c>
      <c r="I25" s="84">
        <v>0.1</v>
      </c>
      <c r="J25" s="84">
        <v>0.13</v>
      </c>
      <c r="K25" s="84">
        <v>0.12</v>
      </c>
      <c r="L25" s="84">
        <v>0.13</v>
      </c>
      <c r="M25" s="84">
        <v>0.13</v>
      </c>
      <c r="N25" s="84">
        <v>0.19</v>
      </c>
      <c r="O25" s="84">
        <v>0.21</v>
      </c>
    </row>
    <row r="29" spans="1:15" x14ac:dyDescent="0.25">
      <c r="A29" s="2" t="s">
        <v>934</v>
      </c>
    </row>
    <row r="30" spans="1:15" x14ac:dyDescent="0.25">
      <c r="A30" s="22" t="s">
        <v>936</v>
      </c>
    </row>
    <row r="32" spans="1:15" ht="15.75" thickBot="1" x14ac:dyDescent="0.3">
      <c r="A32" s="84"/>
      <c r="B32" s="84">
        <v>2010</v>
      </c>
      <c r="C32" s="84">
        <v>2011</v>
      </c>
      <c r="D32" s="84">
        <v>2012</v>
      </c>
      <c r="E32" s="84">
        <v>2013</v>
      </c>
      <c r="F32" s="84">
        <v>2014</v>
      </c>
      <c r="G32" s="84">
        <v>2015</v>
      </c>
      <c r="H32" s="84">
        <v>2016</v>
      </c>
      <c r="I32" s="84">
        <v>2017</v>
      </c>
      <c r="J32" s="84">
        <v>2018</v>
      </c>
      <c r="K32" s="84">
        <v>2019</v>
      </c>
      <c r="L32" s="84">
        <v>2020</v>
      </c>
      <c r="M32" s="84">
        <v>2021</v>
      </c>
      <c r="N32" s="84">
        <v>2022</v>
      </c>
      <c r="O32" s="84">
        <v>2023</v>
      </c>
    </row>
    <row r="33" spans="1:15" x14ac:dyDescent="0.25">
      <c r="A33" t="s">
        <v>21</v>
      </c>
      <c r="B33">
        <v>0.13</v>
      </c>
      <c r="C33">
        <v>0.12</v>
      </c>
      <c r="D33">
        <v>0.1</v>
      </c>
      <c r="E33">
        <v>0.1</v>
      </c>
      <c r="F33">
        <v>0.09</v>
      </c>
      <c r="G33">
        <v>0.08</v>
      </c>
      <c r="H33">
        <v>0.09</v>
      </c>
      <c r="I33">
        <v>0.1</v>
      </c>
      <c r="J33">
        <v>0.11</v>
      </c>
      <c r="K33">
        <v>0.1</v>
      </c>
      <c r="L33">
        <v>0.12</v>
      </c>
      <c r="M33">
        <v>0.12</v>
      </c>
      <c r="N33">
        <v>0.1</v>
      </c>
      <c r="O33">
        <v>0.12</v>
      </c>
    </row>
    <row r="34" spans="1:15" x14ac:dyDescent="0.25">
      <c r="A34" t="s">
        <v>23</v>
      </c>
      <c r="B34">
        <v>0.35</v>
      </c>
      <c r="C34">
        <v>0.32</v>
      </c>
      <c r="D34">
        <v>0.31</v>
      </c>
      <c r="E34">
        <v>0.27</v>
      </c>
      <c r="F34">
        <v>0.26</v>
      </c>
      <c r="G34">
        <v>0.2</v>
      </c>
      <c r="H34">
        <v>0.21</v>
      </c>
      <c r="I34">
        <v>0.22</v>
      </c>
      <c r="J34">
        <v>0.2</v>
      </c>
      <c r="K34">
        <v>0.22</v>
      </c>
      <c r="L34">
        <v>0.21</v>
      </c>
      <c r="M34">
        <v>0.22</v>
      </c>
      <c r="N34">
        <v>0.14000000000000001</v>
      </c>
      <c r="O34">
        <v>0.16</v>
      </c>
    </row>
    <row r="35" spans="1:15" ht="15.75" thickBot="1" x14ac:dyDescent="0.3">
      <c r="A35" s="84" t="s">
        <v>24</v>
      </c>
      <c r="B35" s="85" t="s">
        <v>22</v>
      </c>
      <c r="C35" s="85" t="s">
        <v>22</v>
      </c>
      <c r="D35" s="85" t="s">
        <v>22</v>
      </c>
      <c r="E35" s="84">
        <v>0.01</v>
      </c>
      <c r="F35" s="85" t="s">
        <v>22</v>
      </c>
      <c r="G35" s="84">
        <v>0.01</v>
      </c>
      <c r="H35" s="84">
        <v>0.02</v>
      </c>
      <c r="I35" s="84">
        <v>0.02</v>
      </c>
      <c r="J35" s="84">
        <v>0.03</v>
      </c>
      <c r="K35" s="84">
        <v>0.01</v>
      </c>
      <c r="L35" s="84">
        <v>0.02</v>
      </c>
      <c r="M35" s="84">
        <v>0.02</v>
      </c>
      <c r="N35" s="84">
        <v>0.01</v>
      </c>
      <c r="O35" s="84">
        <v>0.01</v>
      </c>
    </row>
    <row r="37" spans="1:15" x14ac:dyDescent="0.25">
      <c r="A37" t="s">
        <v>937</v>
      </c>
    </row>
    <row r="38" spans="1:15" x14ac:dyDescent="0.25">
      <c r="A38" t="s">
        <v>938</v>
      </c>
    </row>
    <row r="40" spans="1:15" x14ac:dyDescent="0.25">
      <c r="A40" s="28" t="s">
        <v>30</v>
      </c>
    </row>
    <row r="41" spans="1:15" x14ac:dyDescent="0.25">
      <c r="A41" t="s">
        <v>31</v>
      </c>
    </row>
    <row r="43" spans="1:15" x14ac:dyDescent="0.25">
      <c r="A43" s="28" t="s">
        <v>32</v>
      </c>
    </row>
    <row r="44" spans="1:15" x14ac:dyDescent="0.25">
      <c r="A44" t="s">
        <v>33</v>
      </c>
    </row>
    <row r="49" spans="1:9" x14ac:dyDescent="0.25">
      <c r="A49" s="29" t="s">
        <v>35</v>
      </c>
    </row>
    <row r="50" spans="1:9" x14ac:dyDescent="0.25">
      <c r="A50" s="30" t="s">
        <v>939</v>
      </c>
      <c r="B50" s="16"/>
      <c r="C50" s="16"/>
      <c r="D50" s="16"/>
      <c r="E50" s="16"/>
      <c r="F50" s="16"/>
      <c r="G50" s="16"/>
      <c r="H50" s="16"/>
      <c r="I50" s="16"/>
    </row>
    <row r="51" spans="1:9" x14ac:dyDescent="0.25">
      <c r="A51" s="16"/>
      <c r="B51" s="16"/>
      <c r="C51" s="16"/>
      <c r="D51" s="16"/>
      <c r="E51" s="16"/>
      <c r="F51" s="16"/>
      <c r="G51" s="16"/>
      <c r="H51" s="16"/>
      <c r="I51" s="16"/>
    </row>
    <row r="52" spans="1:9" x14ac:dyDescent="0.25">
      <c r="A52" s="16"/>
      <c r="B52" s="16"/>
      <c r="C52" s="16"/>
      <c r="D52" s="16"/>
      <c r="E52" s="16"/>
      <c r="F52" s="16"/>
      <c r="G52" s="16"/>
      <c r="H52" s="16"/>
      <c r="I52" s="16"/>
    </row>
    <row r="53" spans="1:9" x14ac:dyDescent="0.25">
      <c r="A53" s="16"/>
      <c r="B53" s="16"/>
      <c r="C53" s="16"/>
      <c r="D53" s="16"/>
      <c r="E53" s="16"/>
      <c r="F53" s="16"/>
      <c r="G53" s="16"/>
      <c r="H53" s="16"/>
      <c r="I53" s="16"/>
    </row>
    <row r="54" spans="1:9" x14ac:dyDescent="0.25">
      <c r="A54" s="16"/>
      <c r="B54" s="16"/>
      <c r="C54" s="16"/>
      <c r="D54" s="16"/>
      <c r="E54" s="16"/>
      <c r="F54" s="16"/>
      <c r="G54" s="16"/>
      <c r="H54" s="16"/>
      <c r="I54" s="16"/>
    </row>
    <row r="55" spans="1:9" x14ac:dyDescent="0.25">
      <c r="A55" s="16"/>
      <c r="B55" s="16"/>
      <c r="C55" s="16"/>
      <c r="D55" s="16"/>
      <c r="E55" s="16"/>
      <c r="F55" s="16"/>
      <c r="G55" s="16"/>
      <c r="H55" s="16"/>
      <c r="I55" s="16"/>
    </row>
    <row r="56" spans="1:9" x14ac:dyDescent="0.25">
      <c r="A56" s="16"/>
      <c r="B56" s="16"/>
      <c r="C56" s="16"/>
      <c r="D56" s="16"/>
      <c r="E56" s="16"/>
      <c r="F56" s="16"/>
      <c r="G56" s="16"/>
      <c r="H56" s="16"/>
      <c r="I56" s="16"/>
    </row>
    <row r="57" spans="1:9" x14ac:dyDescent="0.25">
      <c r="A57" s="16"/>
      <c r="B57" s="16"/>
      <c r="C57" s="16"/>
      <c r="D57" s="16"/>
      <c r="E57" s="16"/>
      <c r="F57" s="16"/>
      <c r="G57" s="16"/>
      <c r="H57" s="16"/>
      <c r="I57" s="16"/>
    </row>
    <row r="58" spans="1:9" x14ac:dyDescent="0.25">
      <c r="A58" s="16"/>
      <c r="B58" s="16"/>
      <c r="C58" s="16"/>
      <c r="D58" s="16"/>
      <c r="E58" s="16"/>
      <c r="F58" s="16"/>
      <c r="G58" s="16"/>
      <c r="H58" s="16"/>
      <c r="I58" s="16"/>
    </row>
    <row r="59" spans="1:9" x14ac:dyDescent="0.25">
      <c r="A59" s="16"/>
      <c r="B59" s="16"/>
      <c r="C59" s="16"/>
      <c r="D59" s="16"/>
      <c r="E59" s="16"/>
      <c r="F59" s="16"/>
      <c r="G59" s="16"/>
      <c r="H59" s="16"/>
      <c r="I59" s="16"/>
    </row>
  </sheetData>
  <mergeCells count="11">
    <mergeCell ref="A12:C12"/>
    <mergeCell ref="B13:C13"/>
    <mergeCell ref="B14:C14"/>
    <mergeCell ref="B15:C15"/>
    <mergeCell ref="A50:I59"/>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9486A"/>
  </sheetPr>
  <dimension ref="A1:O99"/>
  <sheetViews>
    <sheetView workbookViewId="0">
      <selection activeCell="H1" sqref="H1"/>
    </sheetView>
  </sheetViews>
  <sheetFormatPr defaultRowHeight="15" x14ac:dyDescent="0.25"/>
  <cols>
    <col min="1" max="1" width="15.7109375" customWidth="1"/>
  </cols>
  <sheetData>
    <row r="1" spans="1:5" ht="23.25" x14ac:dyDescent="0.35">
      <c r="A1" s="83" t="s">
        <v>929</v>
      </c>
    </row>
    <row r="2" spans="1:5" x14ac:dyDescent="0.25">
      <c r="A2" s="4" t="str">
        <f>HYPERLINK("#CONTENTS!A1", "CONTENTS")</f>
        <v>CONTENTS</v>
      </c>
    </row>
    <row r="5" spans="1:5" x14ac:dyDescent="0.25">
      <c r="A5" s="5" t="s">
        <v>1</v>
      </c>
      <c r="B5" s="6"/>
      <c r="C5" s="6"/>
      <c r="D5" s="6"/>
      <c r="E5" s="7"/>
    </row>
    <row r="6" spans="1:5" ht="30" customHeight="1" x14ac:dyDescent="0.25">
      <c r="A6" s="11" t="s">
        <v>2</v>
      </c>
      <c r="B6" s="8" t="s">
        <v>940</v>
      </c>
      <c r="C6" s="8"/>
      <c r="D6" s="8"/>
      <c r="E6" s="8"/>
    </row>
    <row r="7" spans="1:5" x14ac:dyDescent="0.25">
      <c r="A7" s="12" t="s">
        <v>4</v>
      </c>
      <c r="B7" s="9" t="s">
        <v>941</v>
      </c>
      <c r="C7" s="9"/>
      <c r="D7" s="9"/>
      <c r="E7" s="9"/>
    </row>
    <row r="8" spans="1:5" x14ac:dyDescent="0.25">
      <c r="A8" s="12" t="s">
        <v>6</v>
      </c>
      <c r="B8" s="10" t="s">
        <v>942</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95</v>
      </c>
      <c r="C13" s="17"/>
    </row>
    <row r="14" spans="1:5" x14ac:dyDescent="0.25">
      <c r="A14" s="12" t="s">
        <v>15</v>
      </c>
      <c r="B14" s="31" t="s">
        <v>40</v>
      </c>
      <c r="C14" s="31"/>
    </row>
    <row r="15" spans="1:5" x14ac:dyDescent="0.25">
      <c r="A15" s="13" t="s">
        <v>17</v>
      </c>
      <c r="B15" s="19" t="s">
        <v>40</v>
      </c>
      <c r="C15" s="19"/>
    </row>
    <row r="19" spans="1:15" x14ac:dyDescent="0.25">
      <c r="A19" s="2" t="s">
        <v>943</v>
      </c>
    </row>
    <row r="20" spans="1:15" x14ac:dyDescent="0.25">
      <c r="A20" s="22" t="s">
        <v>944</v>
      </c>
    </row>
    <row r="22" spans="1:15" ht="15.75" thickBot="1" x14ac:dyDescent="0.3">
      <c r="A22" s="84"/>
      <c r="B22" s="84">
        <v>2010</v>
      </c>
      <c r="C22" s="84">
        <v>2011</v>
      </c>
      <c r="D22" s="84">
        <v>2012</v>
      </c>
      <c r="E22" s="84">
        <v>2013</v>
      </c>
      <c r="F22" s="84">
        <v>2014</v>
      </c>
      <c r="G22" s="84">
        <v>2015</v>
      </c>
      <c r="H22" s="84">
        <v>2016</v>
      </c>
      <c r="I22" s="84">
        <v>2017</v>
      </c>
      <c r="J22" s="84">
        <v>2018</v>
      </c>
      <c r="K22" s="84">
        <v>2019</v>
      </c>
      <c r="L22" s="84">
        <v>2020</v>
      </c>
      <c r="M22" s="84">
        <v>2021</v>
      </c>
      <c r="N22" s="84">
        <v>2022</v>
      </c>
      <c r="O22" s="84">
        <v>2023</v>
      </c>
    </row>
    <row r="23" spans="1:15" x14ac:dyDescent="0.25">
      <c r="A23" t="s">
        <v>21</v>
      </c>
      <c r="B23">
        <v>132318</v>
      </c>
      <c r="C23">
        <v>145230</v>
      </c>
      <c r="D23">
        <v>116211</v>
      </c>
      <c r="E23">
        <v>125888</v>
      </c>
      <c r="F23">
        <v>174544</v>
      </c>
      <c r="G23">
        <v>159390</v>
      </c>
      <c r="H23">
        <v>145386</v>
      </c>
      <c r="I23">
        <v>170398</v>
      </c>
      <c r="J23">
        <v>121698</v>
      </c>
      <c r="K23">
        <v>144248</v>
      </c>
      <c r="L23">
        <v>116667</v>
      </c>
      <c r="M23">
        <v>120228</v>
      </c>
      <c r="N23">
        <v>128753</v>
      </c>
      <c r="O23">
        <v>126409</v>
      </c>
    </row>
    <row r="24" spans="1:15" x14ac:dyDescent="0.25">
      <c r="A24" t="s">
        <v>23</v>
      </c>
      <c r="B24">
        <v>4508</v>
      </c>
      <c r="C24">
        <v>2510</v>
      </c>
      <c r="D24">
        <v>2256</v>
      </c>
      <c r="E24">
        <v>3951</v>
      </c>
      <c r="F24">
        <v>3753</v>
      </c>
      <c r="G24">
        <v>3126</v>
      </c>
      <c r="H24">
        <v>3542</v>
      </c>
      <c r="I24">
        <v>6171</v>
      </c>
      <c r="J24">
        <v>5608</v>
      </c>
      <c r="K24">
        <v>3196</v>
      </c>
      <c r="L24">
        <v>3439</v>
      </c>
      <c r="M24">
        <v>3519</v>
      </c>
      <c r="N24">
        <v>2597</v>
      </c>
      <c r="O24">
        <v>2231</v>
      </c>
    </row>
    <row r="25" spans="1:15" ht="15.75" thickBot="1" x14ac:dyDescent="0.3">
      <c r="A25" s="84" t="s">
        <v>24</v>
      </c>
      <c r="B25" s="85" t="s">
        <v>22</v>
      </c>
      <c r="C25" s="85" t="s">
        <v>22</v>
      </c>
      <c r="D25" s="84">
        <v>20</v>
      </c>
      <c r="E25" s="84">
        <v>43</v>
      </c>
      <c r="F25" s="85" t="s">
        <v>22</v>
      </c>
      <c r="G25" s="85" t="s">
        <v>22</v>
      </c>
      <c r="H25" s="85" t="s">
        <v>22</v>
      </c>
      <c r="I25" s="85" t="s">
        <v>22</v>
      </c>
      <c r="J25" s="85" t="s">
        <v>22</v>
      </c>
      <c r="K25" s="84">
        <v>73</v>
      </c>
      <c r="L25" s="84">
        <v>75</v>
      </c>
      <c r="M25" s="84">
        <v>81</v>
      </c>
      <c r="N25" s="84">
        <v>131</v>
      </c>
      <c r="O25" s="84">
        <v>162</v>
      </c>
    </row>
    <row r="29" spans="1:15" x14ac:dyDescent="0.25">
      <c r="A29" s="2" t="s">
        <v>943</v>
      </c>
    </row>
    <row r="30" spans="1:15" x14ac:dyDescent="0.25">
      <c r="A30" s="22" t="s">
        <v>945</v>
      </c>
    </row>
    <row r="32" spans="1:15" ht="15.75" thickBot="1" x14ac:dyDescent="0.3">
      <c r="A32" s="84"/>
      <c r="B32" s="84">
        <v>2010</v>
      </c>
      <c r="C32" s="84">
        <v>2011</v>
      </c>
      <c r="D32" s="84">
        <v>2012</v>
      </c>
      <c r="E32" s="84">
        <v>2013</v>
      </c>
      <c r="F32" s="84">
        <v>2014</v>
      </c>
      <c r="G32" s="84">
        <v>2015</v>
      </c>
      <c r="H32" s="84">
        <v>2016</v>
      </c>
      <c r="I32" s="84">
        <v>2017</v>
      </c>
      <c r="J32" s="84">
        <v>2018</v>
      </c>
      <c r="K32" s="84">
        <v>2019</v>
      </c>
      <c r="L32" s="84">
        <v>2020</v>
      </c>
      <c r="M32" s="84">
        <v>2021</v>
      </c>
      <c r="N32" s="84">
        <v>2022</v>
      </c>
      <c r="O32" s="84">
        <v>2023</v>
      </c>
    </row>
    <row r="33" spans="1:15" x14ac:dyDescent="0.25">
      <c r="A33" t="s">
        <v>21</v>
      </c>
      <c r="B33">
        <v>52989</v>
      </c>
      <c r="C33">
        <v>51379</v>
      </c>
      <c r="D33">
        <v>47156</v>
      </c>
      <c r="E33">
        <v>47265</v>
      </c>
      <c r="F33">
        <v>49497</v>
      </c>
      <c r="G33">
        <v>57089</v>
      </c>
      <c r="H33">
        <v>66644</v>
      </c>
      <c r="I33">
        <v>65988</v>
      </c>
      <c r="J33">
        <v>65258</v>
      </c>
      <c r="K33">
        <v>63737</v>
      </c>
      <c r="L33">
        <v>71955</v>
      </c>
      <c r="M33">
        <v>74145</v>
      </c>
      <c r="N33">
        <v>91165</v>
      </c>
      <c r="O33">
        <v>86279</v>
      </c>
    </row>
    <row r="34" spans="1:15" x14ac:dyDescent="0.25">
      <c r="A34" t="s">
        <v>23</v>
      </c>
      <c r="B34">
        <v>2700</v>
      </c>
      <c r="C34">
        <v>2611</v>
      </c>
      <c r="D34">
        <v>2531</v>
      </c>
      <c r="E34">
        <v>2646</v>
      </c>
      <c r="F34">
        <v>2688</v>
      </c>
      <c r="G34">
        <v>2736</v>
      </c>
      <c r="H34">
        <v>2522</v>
      </c>
      <c r="I34">
        <v>2526</v>
      </c>
      <c r="J34">
        <v>2524</v>
      </c>
      <c r="K34">
        <v>2603</v>
      </c>
      <c r="L34">
        <v>2577</v>
      </c>
      <c r="M34">
        <v>2658</v>
      </c>
      <c r="N34">
        <v>2625</v>
      </c>
      <c r="O34">
        <v>2805</v>
      </c>
    </row>
    <row r="35" spans="1:15" ht="15.75" thickBot="1" x14ac:dyDescent="0.3">
      <c r="A35" s="84" t="s">
        <v>24</v>
      </c>
      <c r="B35" s="85" t="s">
        <v>22</v>
      </c>
      <c r="C35" s="85" t="s">
        <v>22</v>
      </c>
      <c r="D35" s="84">
        <v>20</v>
      </c>
      <c r="E35" s="84">
        <v>43</v>
      </c>
      <c r="F35" s="84">
        <v>68</v>
      </c>
      <c r="G35" s="84">
        <v>54</v>
      </c>
      <c r="H35" s="84">
        <v>43</v>
      </c>
      <c r="I35" s="84">
        <v>55</v>
      </c>
      <c r="J35" s="84">
        <v>78</v>
      </c>
      <c r="K35" s="84">
        <v>73</v>
      </c>
      <c r="L35" s="84">
        <v>75</v>
      </c>
      <c r="M35" s="84">
        <v>81</v>
      </c>
      <c r="N35" s="84">
        <v>131</v>
      </c>
      <c r="O35" s="84">
        <v>162</v>
      </c>
    </row>
    <row r="39" spans="1:15" x14ac:dyDescent="0.25">
      <c r="A39" s="2" t="s">
        <v>943</v>
      </c>
    </row>
    <row r="40" spans="1:15" x14ac:dyDescent="0.25">
      <c r="A40" s="22" t="s">
        <v>946</v>
      </c>
    </row>
    <row r="42" spans="1:15" ht="15.75" thickBot="1" x14ac:dyDescent="0.3">
      <c r="A42" s="84"/>
      <c r="B42" s="84">
        <v>2010</v>
      </c>
      <c r="C42" s="84">
        <v>2011</v>
      </c>
      <c r="D42" s="84">
        <v>2012</v>
      </c>
      <c r="E42" s="84">
        <v>2013</v>
      </c>
      <c r="F42" s="84">
        <v>2014</v>
      </c>
      <c r="G42" s="84">
        <v>2015</v>
      </c>
      <c r="H42" s="84">
        <v>2016</v>
      </c>
      <c r="I42" s="84">
        <v>2017</v>
      </c>
      <c r="J42" s="84">
        <v>2018</v>
      </c>
      <c r="K42" s="84">
        <v>2019</v>
      </c>
      <c r="L42" s="84">
        <v>2020</v>
      </c>
      <c r="M42" s="84">
        <v>2021</v>
      </c>
      <c r="N42" s="84">
        <v>2022</v>
      </c>
      <c r="O42" s="84">
        <v>2023</v>
      </c>
    </row>
    <row r="43" spans="1:15" x14ac:dyDescent="0.25">
      <c r="A43" t="s">
        <v>21</v>
      </c>
      <c r="B43">
        <v>3379</v>
      </c>
      <c r="C43">
        <v>3101</v>
      </c>
      <c r="D43">
        <v>2445</v>
      </c>
      <c r="E43">
        <v>3684</v>
      </c>
      <c r="F43">
        <v>2835</v>
      </c>
      <c r="G43">
        <v>2821</v>
      </c>
      <c r="H43">
        <v>4825</v>
      </c>
      <c r="I43">
        <v>2319</v>
      </c>
      <c r="J43">
        <v>1910</v>
      </c>
      <c r="K43">
        <v>3463</v>
      </c>
      <c r="L43">
        <v>3877</v>
      </c>
      <c r="M43">
        <v>1789</v>
      </c>
      <c r="N43">
        <v>3001</v>
      </c>
      <c r="O43">
        <v>1701</v>
      </c>
    </row>
    <row r="44" spans="1:15" x14ac:dyDescent="0.25">
      <c r="A44" t="s">
        <v>23</v>
      </c>
      <c r="B44">
        <v>167</v>
      </c>
      <c r="C44">
        <v>176</v>
      </c>
      <c r="D44">
        <v>67</v>
      </c>
      <c r="E44">
        <v>77</v>
      </c>
      <c r="F44">
        <v>153</v>
      </c>
      <c r="G44">
        <v>17</v>
      </c>
      <c r="H44">
        <v>96</v>
      </c>
      <c r="I44">
        <v>129</v>
      </c>
      <c r="J44">
        <v>11</v>
      </c>
      <c r="K44">
        <v>301</v>
      </c>
      <c r="L44">
        <v>175</v>
      </c>
      <c r="M44">
        <v>172</v>
      </c>
      <c r="N44">
        <v>259</v>
      </c>
      <c r="O44" s="26" t="s">
        <v>22</v>
      </c>
    </row>
    <row r="45" spans="1:15" ht="15.75" thickBot="1" x14ac:dyDescent="0.3">
      <c r="A45" s="84" t="s">
        <v>24</v>
      </c>
      <c r="B45" s="85" t="s">
        <v>22</v>
      </c>
      <c r="C45" s="85" t="s">
        <v>22</v>
      </c>
      <c r="D45" s="85" t="s">
        <v>22</v>
      </c>
      <c r="E45" s="85" t="s">
        <v>22</v>
      </c>
      <c r="F45" s="85" t="s">
        <v>22</v>
      </c>
      <c r="G45" s="85" t="s">
        <v>22</v>
      </c>
      <c r="H45" s="85" t="s">
        <v>22</v>
      </c>
      <c r="I45" s="85" t="s">
        <v>22</v>
      </c>
      <c r="J45" s="85" t="s">
        <v>22</v>
      </c>
      <c r="K45" s="85" t="s">
        <v>22</v>
      </c>
      <c r="L45" s="85" t="s">
        <v>22</v>
      </c>
      <c r="M45" s="85" t="s">
        <v>22</v>
      </c>
      <c r="N45" s="85" t="s">
        <v>22</v>
      </c>
      <c r="O45" s="85" t="s">
        <v>22</v>
      </c>
    </row>
    <row r="49" spans="1:15" x14ac:dyDescent="0.25">
      <c r="A49" s="2" t="s">
        <v>943</v>
      </c>
    </row>
    <row r="50" spans="1:15" x14ac:dyDescent="0.25">
      <c r="A50" s="22" t="s">
        <v>947</v>
      </c>
    </row>
    <row r="52" spans="1:15" ht="15.75" thickBot="1" x14ac:dyDescent="0.3">
      <c r="A52" s="84"/>
      <c r="B52" s="84">
        <v>2010</v>
      </c>
      <c r="C52" s="84">
        <v>2011</v>
      </c>
      <c r="D52" s="84">
        <v>2012</v>
      </c>
      <c r="E52" s="84">
        <v>2013</v>
      </c>
      <c r="F52" s="84">
        <v>2014</v>
      </c>
      <c r="G52" s="84">
        <v>2015</v>
      </c>
      <c r="H52" s="84">
        <v>2016</v>
      </c>
      <c r="I52" s="84">
        <v>2017</v>
      </c>
      <c r="J52" s="84">
        <v>2018</v>
      </c>
      <c r="K52" s="84">
        <v>2019</v>
      </c>
      <c r="L52" s="84">
        <v>2020</v>
      </c>
      <c r="M52" s="84">
        <v>2021</v>
      </c>
      <c r="N52" s="84">
        <v>2022</v>
      </c>
      <c r="O52" s="84">
        <v>2023</v>
      </c>
    </row>
    <row r="53" spans="1:15" x14ac:dyDescent="0.25">
      <c r="A53" t="s">
        <v>21</v>
      </c>
      <c r="B53">
        <v>66045</v>
      </c>
      <c r="C53">
        <v>81038</v>
      </c>
      <c r="D53">
        <v>61219</v>
      </c>
      <c r="E53">
        <v>67327</v>
      </c>
      <c r="F53">
        <v>121580</v>
      </c>
      <c r="G53">
        <v>95623</v>
      </c>
      <c r="H53">
        <v>71017</v>
      </c>
      <c r="I53">
        <v>103202</v>
      </c>
      <c r="J53">
        <v>51886</v>
      </c>
      <c r="K53">
        <v>80330</v>
      </c>
      <c r="L53">
        <v>40937</v>
      </c>
      <c r="M53">
        <v>45217</v>
      </c>
      <c r="N53">
        <v>33335</v>
      </c>
      <c r="O53">
        <v>26175</v>
      </c>
    </row>
    <row r="54" spans="1:15" x14ac:dyDescent="0.25">
      <c r="A54" t="s">
        <v>23</v>
      </c>
      <c r="B54">
        <v>1673</v>
      </c>
      <c r="C54">
        <v>-316</v>
      </c>
      <c r="D54">
        <v>-227</v>
      </c>
      <c r="E54">
        <v>1126</v>
      </c>
      <c r="F54">
        <v>435</v>
      </c>
      <c r="G54">
        <v>-143</v>
      </c>
      <c r="H54">
        <v>743</v>
      </c>
      <c r="I54">
        <v>2798</v>
      </c>
      <c r="J54">
        <v>1133</v>
      </c>
      <c r="K54">
        <v>307</v>
      </c>
      <c r="L54" s="26" t="s">
        <v>22</v>
      </c>
      <c r="M54" s="26" t="s">
        <v>22</v>
      </c>
      <c r="N54" s="26" t="s">
        <v>22</v>
      </c>
      <c r="O54" s="26" t="s">
        <v>22</v>
      </c>
    </row>
    <row r="55" spans="1:15" ht="15.75" thickBot="1" x14ac:dyDescent="0.3">
      <c r="A55" s="84" t="s">
        <v>24</v>
      </c>
      <c r="B55" s="85" t="s">
        <v>22</v>
      </c>
      <c r="C55" s="85" t="s">
        <v>22</v>
      </c>
      <c r="D55" s="85" t="s">
        <v>22</v>
      </c>
      <c r="E55" s="85" t="s">
        <v>22</v>
      </c>
      <c r="F55" s="85" t="s">
        <v>22</v>
      </c>
      <c r="G55" s="85" t="s">
        <v>22</v>
      </c>
      <c r="H55" s="85" t="s">
        <v>22</v>
      </c>
      <c r="I55" s="85" t="s">
        <v>22</v>
      </c>
      <c r="J55" s="85" t="s">
        <v>22</v>
      </c>
      <c r="K55" s="85" t="s">
        <v>22</v>
      </c>
      <c r="L55" s="85" t="s">
        <v>22</v>
      </c>
      <c r="M55" s="85" t="s">
        <v>22</v>
      </c>
      <c r="N55" s="85" t="s">
        <v>22</v>
      </c>
      <c r="O55" s="85" t="s">
        <v>22</v>
      </c>
    </row>
    <row r="59" spans="1:15" x14ac:dyDescent="0.25">
      <c r="A59" s="2" t="s">
        <v>943</v>
      </c>
    </row>
    <row r="60" spans="1:15" x14ac:dyDescent="0.25">
      <c r="A60" s="22" t="s">
        <v>948</v>
      </c>
    </row>
    <row r="62" spans="1:15" ht="15.75" thickBot="1" x14ac:dyDescent="0.3">
      <c r="A62" s="84"/>
      <c r="B62" s="84">
        <v>2010</v>
      </c>
      <c r="C62" s="84">
        <v>2011</v>
      </c>
      <c r="D62" s="84">
        <v>2012</v>
      </c>
      <c r="E62" s="84">
        <v>2013</v>
      </c>
      <c r="F62" s="84">
        <v>2014</v>
      </c>
      <c r="G62" s="84">
        <v>2015</v>
      </c>
      <c r="H62" s="84">
        <v>2016</v>
      </c>
      <c r="I62" s="84">
        <v>2017</v>
      </c>
      <c r="J62" s="84">
        <v>2018</v>
      </c>
      <c r="K62" s="84">
        <v>2019</v>
      </c>
      <c r="L62" s="84">
        <v>2020</v>
      </c>
      <c r="M62" s="84">
        <v>2021</v>
      </c>
      <c r="N62" s="84">
        <v>2022</v>
      </c>
      <c r="O62" s="84">
        <v>2023</v>
      </c>
    </row>
    <row r="63" spans="1:15" x14ac:dyDescent="0.25">
      <c r="A63" t="s">
        <v>21</v>
      </c>
      <c r="B63">
        <v>553</v>
      </c>
      <c r="C63">
        <v>784</v>
      </c>
      <c r="D63">
        <v>611</v>
      </c>
      <c r="E63">
        <v>1164</v>
      </c>
      <c r="F63">
        <v>740</v>
      </c>
      <c r="G63">
        <v>2016</v>
      </c>
      <c r="H63">
        <v>335</v>
      </c>
      <c r="I63">
        <v>-71</v>
      </c>
      <c r="J63">
        <v>156</v>
      </c>
      <c r="K63">
        <v>811</v>
      </c>
      <c r="L63">
        <v>196</v>
      </c>
      <c r="M63">
        <v>1134</v>
      </c>
      <c r="N63">
        <v>837</v>
      </c>
      <c r="O63">
        <v>739</v>
      </c>
    </row>
    <row r="64" spans="1:15" x14ac:dyDescent="0.25">
      <c r="A64" t="s">
        <v>23</v>
      </c>
      <c r="B64">
        <v>10</v>
      </c>
      <c r="C64">
        <v>39</v>
      </c>
      <c r="D64">
        <v>-113</v>
      </c>
      <c r="E64">
        <v>103</v>
      </c>
      <c r="F64">
        <v>-95</v>
      </c>
      <c r="G64">
        <v>120</v>
      </c>
      <c r="H64">
        <v>-99</v>
      </c>
      <c r="I64">
        <v>-57</v>
      </c>
      <c r="J64">
        <v>232</v>
      </c>
      <c r="K64">
        <v>264</v>
      </c>
      <c r="L64">
        <v>8</v>
      </c>
      <c r="M64">
        <v>169</v>
      </c>
      <c r="N64">
        <v>-18</v>
      </c>
      <c r="O64">
        <v>-343</v>
      </c>
    </row>
    <row r="65" spans="1:15" ht="15.75" thickBot="1" x14ac:dyDescent="0.3">
      <c r="A65" s="84" t="s">
        <v>24</v>
      </c>
      <c r="B65" s="85" t="s">
        <v>22</v>
      </c>
      <c r="C65" s="85" t="s">
        <v>22</v>
      </c>
      <c r="D65" s="85" t="s">
        <v>22</v>
      </c>
      <c r="E65" s="85" t="s">
        <v>22</v>
      </c>
      <c r="F65" s="85" t="s">
        <v>22</v>
      </c>
      <c r="G65" s="85" t="s">
        <v>22</v>
      </c>
      <c r="H65" s="85" t="s">
        <v>22</v>
      </c>
      <c r="I65" s="85" t="s">
        <v>22</v>
      </c>
      <c r="J65" s="85" t="s">
        <v>22</v>
      </c>
      <c r="K65" s="85" t="s">
        <v>22</v>
      </c>
      <c r="L65" s="85" t="s">
        <v>22</v>
      </c>
      <c r="M65" s="85" t="s">
        <v>22</v>
      </c>
      <c r="N65" s="85" t="s">
        <v>22</v>
      </c>
      <c r="O65" s="85" t="s">
        <v>22</v>
      </c>
    </row>
    <row r="69" spans="1:15" x14ac:dyDescent="0.25">
      <c r="A69" s="2" t="s">
        <v>943</v>
      </c>
    </row>
    <row r="70" spans="1:15" x14ac:dyDescent="0.25">
      <c r="A70" s="22" t="s">
        <v>949</v>
      </c>
    </row>
    <row r="72" spans="1:15" ht="15.75" thickBot="1" x14ac:dyDescent="0.3">
      <c r="A72" s="84"/>
      <c r="B72" s="84">
        <v>2010</v>
      </c>
      <c r="C72" s="84">
        <v>2011</v>
      </c>
      <c r="D72" s="84">
        <v>2012</v>
      </c>
      <c r="E72" s="84">
        <v>2013</v>
      </c>
      <c r="F72" s="84">
        <v>2014</v>
      </c>
      <c r="G72" s="84">
        <v>2015</v>
      </c>
      <c r="H72" s="84">
        <v>2016</v>
      </c>
      <c r="I72" s="84">
        <v>2017</v>
      </c>
      <c r="J72" s="84">
        <v>2018</v>
      </c>
      <c r="K72" s="84">
        <v>2019</v>
      </c>
      <c r="L72" s="84">
        <v>2020</v>
      </c>
      <c r="M72" s="84">
        <v>2021</v>
      </c>
      <c r="N72" s="84">
        <v>2022</v>
      </c>
      <c r="O72" s="84">
        <v>2023</v>
      </c>
    </row>
    <row r="73" spans="1:15" x14ac:dyDescent="0.25">
      <c r="A73" t="s">
        <v>21</v>
      </c>
      <c r="B73">
        <v>9588</v>
      </c>
      <c r="C73">
        <v>9201</v>
      </c>
      <c r="D73">
        <v>5020</v>
      </c>
      <c r="E73">
        <v>6467</v>
      </c>
      <c r="F73">
        <v>179</v>
      </c>
      <c r="G73">
        <v>2166</v>
      </c>
      <c r="H73">
        <v>3020</v>
      </c>
      <c r="I73">
        <v>-633</v>
      </c>
      <c r="J73">
        <v>2974</v>
      </c>
      <c r="K73">
        <v>-3673</v>
      </c>
      <c r="L73">
        <v>196</v>
      </c>
      <c r="M73">
        <v>-2009</v>
      </c>
      <c r="N73">
        <v>415</v>
      </c>
      <c r="O73">
        <v>9749</v>
      </c>
    </row>
    <row r="74" spans="1:15" x14ac:dyDescent="0.25">
      <c r="A74" t="s">
        <v>23</v>
      </c>
      <c r="B74">
        <v>-42</v>
      </c>
      <c r="C74">
        <v>0</v>
      </c>
      <c r="D74">
        <v>-2</v>
      </c>
      <c r="E74">
        <v>-2</v>
      </c>
      <c r="F74">
        <v>573</v>
      </c>
      <c r="G74">
        <v>396</v>
      </c>
      <c r="H74">
        <v>279</v>
      </c>
      <c r="I74">
        <v>775</v>
      </c>
      <c r="J74">
        <v>1708</v>
      </c>
      <c r="K74">
        <v>-279</v>
      </c>
      <c r="L74">
        <v>678</v>
      </c>
      <c r="M74">
        <v>520</v>
      </c>
      <c r="N74">
        <v>-269</v>
      </c>
      <c r="O74">
        <v>-290</v>
      </c>
    </row>
    <row r="75" spans="1:15" ht="15.75" thickBot="1" x14ac:dyDescent="0.3">
      <c r="A75" s="84" t="s">
        <v>24</v>
      </c>
      <c r="B75" s="85" t="s">
        <v>22</v>
      </c>
      <c r="C75" s="85" t="s">
        <v>22</v>
      </c>
      <c r="D75" s="85" t="s">
        <v>22</v>
      </c>
      <c r="E75" s="85" t="s">
        <v>22</v>
      </c>
      <c r="F75" s="85" t="s">
        <v>22</v>
      </c>
      <c r="G75" s="85" t="s">
        <v>22</v>
      </c>
      <c r="H75" s="85" t="s">
        <v>22</v>
      </c>
      <c r="I75" s="85" t="s">
        <v>22</v>
      </c>
      <c r="J75" s="85" t="s">
        <v>22</v>
      </c>
      <c r="K75" s="85" t="s">
        <v>22</v>
      </c>
      <c r="L75" s="85" t="s">
        <v>22</v>
      </c>
      <c r="M75" s="85" t="s">
        <v>22</v>
      </c>
      <c r="N75" s="85" t="s">
        <v>22</v>
      </c>
      <c r="O75" s="85" t="s">
        <v>22</v>
      </c>
    </row>
    <row r="77" spans="1:15" x14ac:dyDescent="0.25">
      <c r="A77" t="s">
        <v>232</v>
      </c>
    </row>
    <row r="78" spans="1:15" x14ac:dyDescent="0.25">
      <c r="A78" t="s">
        <v>950</v>
      </c>
    </row>
    <row r="80" spans="1:15" x14ac:dyDescent="0.25">
      <c r="A80" s="28" t="s">
        <v>30</v>
      </c>
    </row>
    <row r="81" spans="1:9" x14ac:dyDescent="0.25">
      <c r="A81" t="s">
        <v>31</v>
      </c>
    </row>
    <row r="86" spans="1:9" x14ac:dyDescent="0.25">
      <c r="A86" s="29" t="s">
        <v>35</v>
      </c>
    </row>
    <row r="87" spans="1:9" x14ac:dyDescent="0.25">
      <c r="A87" s="30" t="s">
        <v>951</v>
      </c>
      <c r="B87" s="16"/>
      <c r="C87" s="16"/>
      <c r="D87" s="16"/>
      <c r="E87" s="16"/>
      <c r="F87" s="16"/>
      <c r="G87" s="16"/>
      <c r="H87" s="16"/>
      <c r="I87" s="16"/>
    </row>
    <row r="88" spans="1:9" x14ac:dyDescent="0.25">
      <c r="A88" s="16"/>
      <c r="B88" s="16"/>
      <c r="C88" s="16"/>
      <c r="D88" s="16"/>
      <c r="E88" s="16"/>
      <c r="F88" s="16"/>
      <c r="G88" s="16"/>
      <c r="H88" s="16"/>
      <c r="I88" s="16"/>
    </row>
    <row r="89" spans="1:9" x14ac:dyDescent="0.25">
      <c r="A89" s="16"/>
      <c r="B89" s="16"/>
      <c r="C89" s="16"/>
      <c r="D89" s="16"/>
      <c r="E89" s="16"/>
      <c r="F89" s="16"/>
      <c r="G89" s="16"/>
      <c r="H89" s="16"/>
      <c r="I89" s="16"/>
    </row>
    <row r="90" spans="1:9" x14ac:dyDescent="0.25">
      <c r="A90" s="16"/>
      <c r="B90" s="16"/>
      <c r="C90" s="16"/>
      <c r="D90" s="16"/>
      <c r="E90" s="16"/>
      <c r="F90" s="16"/>
      <c r="G90" s="16"/>
      <c r="H90" s="16"/>
      <c r="I90" s="16"/>
    </row>
    <row r="91" spans="1:9" x14ac:dyDescent="0.25">
      <c r="A91" s="16"/>
      <c r="B91" s="16"/>
      <c r="C91" s="16"/>
      <c r="D91" s="16"/>
      <c r="E91" s="16"/>
      <c r="F91" s="16"/>
      <c r="G91" s="16"/>
      <c r="H91" s="16"/>
      <c r="I91" s="16"/>
    </row>
    <row r="92" spans="1:9" x14ac:dyDescent="0.25">
      <c r="A92" s="16"/>
      <c r="B92" s="16"/>
      <c r="C92" s="16"/>
      <c r="D92" s="16"/>
      <c r="E92" s="16"/>
      <c r="F92" s="16"/>
      <c r="G92" s="16"/>
      <c r="H92" s="16"/>
      <c r="I92" s="16"/>
    </row>
    <row r="93" spans="1:9" x14ac:dyDescent="0.25">
      <c r="A93" s="16"/>
      <c r="B93" s="16"/>
      <c r="C93" s="16"/>
      <c r="D93" s="16"/>
      <c r="E93" s="16"/>
      <c r="F93" s="16"/>
      <c r="G93" s="16"/>
      <c r="H93" s="16"/>
      <c r="I93" s="16"/>
    </row>
    <row r="94" spans="1:9" x14ac:dyDescent="0.25">
      <c r="A94" s="16"/>
      <c r="B94" s="16"/>
      <c r="C94" s="16"/>
      <c r="D94" s="16"/>
      <c r="E94" s="16"/>
      <c r="F94" s="16"/>
      <c r="G94" s="16"/>
      <c r="H94" s="16"/>
      <c r="I94" s="16"/>
    </row>
    <row r="95" spans="1:9" x14ac:dyDescent="0.25">
      <c r="A95" s="16"/>
      <c r="B95" s="16"/>
      <c r="C95" s="16"/>
      <c r="D95" s="16"/>
      <c r="E95" s="16"/>
      <c r="F95" s="16"/>
      <c r="G95" s="16"/>
      <c r="H95" s="16"/>
      <c r="I95" s="16"/>
    </row>
    <row r="96" spans="1:9" x14ac:dyDescent="0.25">
      <c r="A96" s="16"/>
      <c r="B96" s="16"/>
      <c r="C96" s="16"/>
      <c r="D96" s="16"/>
      <c r="E96" s="16"/>
      <c r="F96" s="16"/>
      <c r="G96" s="16"/>
      <c r="H96" s="16"/>
      <c r="I96" s="16"/>
    </row>
    <row r="97" spans="1:9" x14ac:dyDescent="0.25">
      <c r="A97" s="16"/>
      <c r="B97" s="16"/>
      <c r="C97" s="16"/>
      <c r="D97" s="16"/>
      <c r="E97" s="16"/>
      <c r="F97" s="16"/>
      <c r="G97" s="16"/>
      <c r="H97" s="16"/>
      <c r="I97" s="16"/>
    </row>
    <row r="98" spans="1:9" x14ac:dyDescent="0.25">
      <c r="A98" s="16"/>
      <c r="B98" s="16"/>
      <c r="C98" s="16"/>
      <c r="D98" s="16"/>
      <c r="E98" s="16"/>
      <c r="F98" s="16"/>
      <c r="G98" s="16"/>
      <c r="H98" s="16"/>
      <c r="I98" s="16"/>
    </row>
    <row r="99" spans="1:9" x14ac:dyDescent="0.25">
      <c r="A99" s="16"/>
      <c r="B99" s="16"/>
      <c r="C99" s="16"/>
      <c r="D99" s="16"/>
      <c r="E99" s="16"/>
      <c r="F99" s="16"/>
      <c r="G99" s="16"/>
      <c r="H99" s="16"/>
      <c r="I99" s="16"/>
    </row>
  </sheetData>
  <mergeCells count="11">
    <mergeCell ref="A12:C12"/>
    <mergeCell ref="B13:C13"/>
    <mergeCell ref="B14:C14"/>
    <mergeCell ref="B15:C15"/>
    <mergeCell ref="A87:I99"/>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9486A"/>
  </sheetPr>
  <dimension ref="A1:O38"/>
  <sheetViews>
    <sheetView workbookViewId="0">
      <selection activeCell="H1" sqref="H1"/>
    </sheetView>
  </sheetViews>
  <sheetFormatPr defaultRowHeight="15" x14ac:dyDescent="0.25"/>
  <cols>
    <col min="1" max="1" width="15.7109375" customWidth="1"/>
  </cols>
  <sheetData>
    <row r="1" spans="1:6" ht="23.25" x14ac:dyDescent="0.35">
      <c r="A1" s="83" t="s">
        <v>929</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952</v>
      </c>
      <c r="C6" s="8"/>
      <c r="D6" s="8"/>
      <c r="E6" s="8"/>
      <c r="F6" s="8"/>
    </row>
    <row r="7" spans="1:6" x14ac:dyDescent="0.25">
      <c r="A7" s="12" t="s">
        <v>4</v>
      </c>
      <c r="B7" s="9" t="s">
        <v>953</v>
      </c>
      <c r="C7" s="9"/>
      <c r="D7" s="9"/>
      <c r="E7" s="9"/>
      <c r="F7" s="9"/>
    </row>
    <row r="8" spans="1:6" x14ac:dyDescent="0.25">
      <c r="A8" s="12" t="s">
        <v>6</v>
      </c>
      <c r="B8" s="10" t="s">
        <v>954</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7"/>
    </row>
    <row r="13" spans="1:6" x14ac:dyDescent="0.25">
      <c r="A13" s="20" t="s">
        <v>13</v>
      </c>
      <c r="B13" s="17" t="s">
        <v>95</v>
      </c>
      <c r="C13" s="17"/>
    </row>
    <row r="14" spans="1:6" x14ac:dyDescent="0.25">
      <c r="A14" s="12" t="s">
        <v>15</v>
      </c>
      <c r="B14" s="31" t="s">
        <v>40</v>
      </c>
      <c r="C14" s="31"/>
    </row>
    <row r="15" spans="1:6" x14ac:dyDescent="0.25">
      <c r="A15" s="13" t="s">
        <v>17</v>
      </c>
      <c r="B15" s="19" t="s">
        <v>40</v>
      </c>
      <c r="C15" s="19"/>
    </row>
    <row r="19" spans="1:15" x14ac:dyDescent="0.25">
      <c r="A19" s="2" t="s">
        <v>955</v>
      </c>
    </row>
    <row r="20" spans="1:15" x14ac:dyDescent="0.25">
      <c r="A20" s="22" t="s">
        <v>956</v>
      </c>
    </row>
    <row r="22" spans="1:15" ht="15.75" thickBot="1" x14ac:dyDescent="0.3">
      <c r="A22" s="84"/>
      <c r="B22" s="84">
        <v>2010</v>
      </c>
      <c r="C22" s="84">
        <v>2011</v>
      </c>
      <c r="D22" s="84">
        <v>2012</v>
      </c>
      <c r="E22" s="84">
        <v>2013</v>
      </c>
      <c r="F22" s="84">
        <v>2014</v>
      </c>
      <c r="G22" s="84">
        <v>2015</v>
      </c>
      <c r="H22" s="84">
        <v>2016</v>
      </c>
      <c r="I22" s="84">
        <v>2017</v>
      </c>
      <c r="J22" s="84">
        <v>2018</v>
      </c>
      <c r="K22" s="84">
        <v>2019</v>
      </c>
      <c r="L22" s="84">
        <v>2020</v>
      </c>
      <c r="M22" s="84">
        <v>2021</v>
      </c>
      <c r="N22" s="84">
        <v>2022</v>
      </c>
      <c r="O22" s="84">
        <v>2023</v>
      </c>
    </row>
    <row r="23" spans="1:15" x14ac:dyDescent="0.25">
      <c r="A23" t="s">
        <v>21</v>
      </c>
      <c r="B23">
        <v>20424</v>
      </c>
      <c r="C23">
        <v>28047</v>
      </c>
      <c r="D23">
        <v>28997</v>
      </c>
      <c r="E23">
        <v>31207</v>
      </c>
      <c r="F23">
        <v>33101</v>
      </c>
      <c r="G23">
        <v>34939</v>
      </c>
      <c r="H23">
        <v>32170</v>
      </c>
      <c r="I23">
        <v>33261</v>
      </c>
      <c r="J23">
        <v>35973</v>
      </c>
      <c r="K23">
        <v>38068</v>
      </c>
      <c r="L23">
        <v>31601</v>
      </c>
      <c r="M23">
        <v>35391</v>
      </c>
      <c r="N23">
        <v>65370</v>
      </c>
      <c r="O23">
        <v>50681</v>
      </c>
    </row>
    <row r="24" spans="1:15" x14ac:dyDescent="0.25">
      <c r="A24" t="s">
        <v>23</v>
      </c>
      <c r="B24">
        <v>353</v>
      </c>
      <c r="C24">
        <v>363</v>
      </c>
      <c r="D24">
        <v>438</v>
      </c>
      <c r="E24">
        <v>411</v>
      </c>
      <c r="F24">
        <v>522</v>
      </c>
      <c r="G24">
        <v>624</v>
      </c>
      <c r="H24">
        <v>735</v>
      </c>
      <c r="I24">
        <v>821</v>
      </c>
      <c r="J24">
        <v>898</v>
      </c>
      <c r="K24">
        <v>1041</v>
      </c>
      <c r="L24">
        <v>927</v>
      </c>
      <c r="M24">
        <v>1098</v>
      </c>
      <c r="N24">
        <v>1516</v>
      </c>
      <c r="O24">
        <v>1216</v>
      </c>
    </row>
    <row r="25" spans="1:15" ht="15.75" thickBot="1" x14ac:dyDescent="0.3">
      <c r="A25" s="84" t="s">
        <v>24</v>
      </c>
      <c r="B25" s="84">
        <v>34</v>
      </c>
      <c r="C25" s="84">
        <v>55</v>
      </c>
      <c r="D25" s="84">
        <v>69</v>
      </c>
      <c r="E25" s="84">
        <v>45</v>
      </c>
      <c r="F25" s="84">
        <v>18</v>
      </c>
      <c r="G25" s="84">
        <v>22</v>
      </c>
      <c r="H25" s="84">
        <v>36</v>
      </c>
      <c r="I25" s="84">
        <v>38</v>
      </c>
      <c r="J25" s="84">
        <v>27</v>
      </c>
      <c r="K25" s="84">
        <v>110</v>
      </c>
      <c r="L25" s="84">
        <v>33</v>
      </c>
      <c r="M25" s="84">
        <v>29</v>
      </c>
      <c r="N25" s="84">
        <v>80</v>
      </c>
      <c r="O25" s="84">
        <v>286</v>
      </c>
    </row>
    <row r="27" spans="1:15" x14ac:dyDescent="0.25">
      <c r="A27" t="s">
        <v>28</v>
      </c>
    </row>
    <row r="28" spans="1:15" x14ac:dyDescent="0.25">
      <c r="A28" t="s">
        <v>957</v>
      </c>
    </row>
    <row r="33" spans="1:9" x14ac:dyDescent="0.25">
      <c r="A33" s="29" t="s">
        <v>35</v>
      </c>
    </row>
    <row r="34" spans="1:9" x14ac:dyDescent="0.25">
      <c r="A34" s="30" t="s">
        <v>958</v>
      </c>
      <c r="B34" s="16"/>
      <c r="C34" s="16"/>
      <c r="D34" s="16"/>
      <c r="E34" s="16"/>
      <c r="F34" s="16"/>
      <c r="G34" s="16"/>
      <c r="H34" s="16"/>
      <c r="I34" s="16"/>
    </row>
    <row r="35" spans="1:9" x14ac:dyDescent="0.25">
      <c r="A35" s="16"/>
      <c r="B35" s="16"/>
      <c r="C35" s="16"/>
      <c r="D35" s="16"/>
      <c r="E35" s="16"/>
      <c r="F35" s="16"/>
      <c r="G35" s="16"/>
      <c r="H35" s="16"/>
      <c r="I35" s="16"/>
    </row>
    <row r="36" spans="1:9" x14ac:dyDescent="0.25">
      <c r="A36" s="16"/>
      <c r="B36" s="16"/>
      <c r="C36" s="16"/>
      <c r="D36" s="16"/>
      <c r="E36" s="16"/>
      <c r="F36" s="16"/>
      <c r="G36" s="16"/>
      <c r="H36" s="16"/>
      <c r="I36" s="16"/>
    </row>
    <row r="37" spans="1:9" x14ac:dyDescent="0.25">
      <c r="A37" s="16"/>
      <c r="B37" s="16"/>
      <c r="C37" s="16"/>
      <c r="D37" s="16"/>
      <c r="E37" s="16"/>
      <c r="F37" s="16"/>
      <c r="G37" s="16"/>
      <c r="H37" s="16"/>
      <c r="I37" s="16"/>
    </row>
    <row r="38" spans="1:9" x14ac:dyDescent="0.25">
      <c r="A38" s="16"/>
      <c r="B38" s="16"/>
      <c r="C38" s="16"/>
      <c r="D38" s="16"/>
      <c r="E38" s="16"/>
      <c r="F38" s="16"/>
      <c r="G38" s="16"/>
      <c r="H38" s="16"/>
      <c r="I38" s="16"/>
    </row>
  </sheetData>
  <mergeCells count="11">
    <mergeCell ref="A12:C12"/>
    <mergeCell ref="B13:C13"/>
    <mergeCell ref="B14:C14"/>
    <mergeCell ref="B15:C15"/>
    <mergeCell ref="A34:I38"/>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9486A"/>
  </sheetPr>
  <dimension ref="A1:O52"/>
  <sheetViews>
    <sheetView workbookViewId="0">
      <selection activeCell="H1" sqref="H1"/>
    </sheetView>
  </sheetViews>
  <sheetFormatPr defaultRowHeight="15" x14ac:dyDescent="0.25"/>
  <cols>
    <col min="1" max="1" width="15.7109375" customWidth="1"/>
    <col min="2" max="4" width="10" bestFit="1" customWidth="1"/>
    <col min="5" max="9" width="11" bestFit="1" customWidth="1"/>
    <col min="10" max="10" width="9" bestFit="1" customWidth="1"/>
    <col min="11" max="15" width="11" bestFit="1" customWidth="1"/>
  </cols>
  <sheetData>
    <row r="1" spans="1:5" ht="23.25" x14ac:dyDescent="0.35">
      <c r="A1" s="83" t="s">
        <v>929</v>
      </c>
    </row>
    <row r="2" spans="1:5" x14ac:dyDescent="0.25">
      <c r="A2" s="4" t="str">
        <f>HYPERLINK("#CONTENTS!A1", "CONTENTS")</f>
        <v>CONTENTS</v>
      </c>
    </row>
    <row r="5" spans="1:5" x14ac:dyDescent="0.25">
      <c r="A5" s="5" t="s">
        <v>1</v>
      </c>
      <c r="B5" s="6"/>
      <c r="C5" s="6"/>
      <c r="D5" s="6"/>
      <c r="E5" s="7"/>
    </row>
    <row r="6" spans="1:5" x14ac:dyDescent="0.25">
      <c r="A6" s="20" t="s">
        <v>2</v>
      </c>
      <c r="B6" s="17" t="s">
        <v>959</v>
      </c>
      <c r="C6" s="17"/>
      <c r="D6" s="17"/>
      <c r="E6" s="17"/>
    </row>
    <row r="7" spans="1:5" x14ac:dyDescent="0.25">
      <c r="A7" s="12" t="s">
        <v>4</v>
      </c>
      <c r="B7" s="9" t="s">
        <v>960</v>
      </c>
      <c r="C7" s="9"/>
      <c r="D7" s="9"/>
      <c r="E7" s="9"/>
    </row>
    <row r="8" spans="1:5" x14ac:dyDescent="0.25">
      <c r="A8" s="12" t="s">
        <v>6</v>
      </c>
      <c r="B8" s="10" t="s">
        <v>961</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5" x14ac:dyDescent="0.25">
      <c r="A19" s="2" t="s">
        <v>962</v>
      </c>
    </row>
    <row r="20" spans="1:15" x14ac:dyDescent="0.25">
      <c r="A20" s="22" t="s">
        <v>963</v>
      </c>
    </row>
    <row r="22" spans="1:15" ht="15.75" thickBot="1" x14ac:dyDescent="0.3">
      <c r="A22" s="84"/>
      <c r="B22" s="84">
        <v>2010</v>
      </c>
      <c r="C22" s="84">
        <v>2011</v>
      </c>
      <c r="D22" s="84">
        <v>2012</v>
      </c>
      <c r="E22" s="84">
        <v>2013</v>
      </c>
      <c r="F22" s="84">
        <v>2014</v>
      </c>
      <c r="G22" s="84">
        <v>2015</v>
      </c>
      <c r="H22" s="84">
        <v>2016</v>
      </c>
      <c r="I22" s="84">
        <v>2017</v>
      </c>
      <c r="J22" s="84">
        <v>2018</v>
      </c>
      <c r="K22" s="84">
        <v>2019</v>
      </c>
      <c r="L22" s="84">
        <v>2020</v>
      </c>
      <c r="M22" s="84">
        <v>2021</v>
      </c>
      <c r="N22" s="84">
        <v>2022</v>
      </c>
      <c r="O22" s="84">
        <v>2023</v>
      </c>
    </row>
    <row r="23" spans="1:15" x14ac:dyDescent="0.25">
      <c r="A23" t="s">
        <v>21</v>
      </c>
      <c r="B23">
        <v>80.400000000000006</v>
      </c>
      <c r="C23">
        <v>81.7</v>
      </c>
      <c r="D23">
        <v>85</v>
      </c>
      <c r="E23">
        <v>86.7</v>
      </c>
      <c r="F23">
        <v>86.9</v>
      </c>
      <c r="G23">
        <v>85</v>
      </c>
      <c r="H23">
        <v>84</v>
      </c>
      <c r="I23">
        <v>81.5</v>
      </c>
      <c r="J23">
        <v>79.5</v>
      </c>
      <c r="K23">
        <v>77.400000000000006</v>
      </c>
      <c r="L23">
        <v>89.5</v>
      </c>
      <c r="M23">
        <v>86.7</v>
      </c>
      <c r="N23">
        <v>82.5</v>
      </c>
      <c r="O23">
        <v>80.8</v>
      </c>
    </row>
    <row r="24" spans="1:15" x14ac:dyDescent="0.25">
      <c r="A24" t="s">
        <v>23</v>
      </c>
      <c r="B24">
        <v>46.1</v>
      </c>
      <c r="C24">
        <v>50</v>
      </c>
      <c r="D24">
        <v>48.7</v>
      </c>
      <c r="E24">
        <v>47.8</v>
      </c>
      <c r="F24">
        <v>48.7</v>
      </c>
      <c r="G24">
        <v>44.6</v>
      </c>
      <c r="H24">
        <v>41.7</v>
      </c>
      <c r="I24">
        <v>40.200000000000003</v>
      </c>
      <c r="J24">
        <v>38.5</v>
      </c>
      <c r="K24">
        <v>38.299999999999997</v>
      </c>
      <c r="L24">
        <v>46.3</v>
      </c>
      <c r="M24">
        <v>40.5</v>
      </c>
      <c r="N24">
        <v>34.1</v>
      </c>
      <c r="O24">
        <v>33.6</v>
      </c>
    </row>
    <row r="25" spans="1:15" ht="15.75" thickBot="1" x14ac:dyDescent="0.3">
      <c r="A25" s="84" t="s">
        <v>24</v>
      </c>
      <c r="B25" s="84">
        <v>56.8</v>
      </c>
      <c r="C25" s="84">
        <v>63.1</v>
      </c>
      <c r="D25" s="84">
        <v>68.8</v>
      </c>
      <c r="E25" s="84">
        <v>79.5</v>
      </c>
      <c r="F25" s="84">
        <v>83.2</v>
      </c>
      <c r="G25" s="84">
        <v>82.8</v>
      </c>
      <c r="H25" s="84">
        <v>79.3</v>
      </c>
      <c r="I25" s="84">
        <v>76.2</v>
      </c>
      <c r="J25" s="84">
        <v>72.8</v>
      </c>
      <c r="K25" s="84">
        <v>70.900000000000006</v>
      </c>
      <c r="L25" s="84">
        <v>86.5</v>
      </c>
      <c r="M25" s="84">
        <v>78.2</v>
      </c>
      <c r="N25" s="84">
        <v>68.5</v>
      </c>
      <c r="O25" s="84">
        <v>61.8</v>
      </c>
    </row>
    <row r="29" spans="1:15" x14ac:dyDescent="0.25">
      <c r="A29" s="2" t="s">
        <v>964</v>
      </c>
    </row>
    <row r="30" spans="1:15" x14ac:dyDescent="0.25">
      <c r="A30" s="22" t="s">
        <v>963</v>
      </c>
    </row>
    <row r="32" spans="1:15" ht="15.75" thickBot="1" x14ac:dyDescent="0.3">
      <c r="A32" s="84"/>
      <c r="B32" s="84">
        <v>2010</v>
      </c>
      <c r="C32" s="84">
        <v>2011</v>
      </c>
      <c r="D32" s="84">
        <v>2012</v>
      </c>
      <c r="E32" s="84">
        <v>2013</v>
      </c>
      <c r="F32" s="84">
        <v>2014</v>
      </c>
      <c r="G32" s="84">
        <v>2015</v>
      </c>
      <c r="H32" s="84">
        <v>2016</v>
      </c>
      <c r="I32" s="84">
        <v>2017</v>
      </c>
      <c r="J32" s="84">
        <v>2018</v>
      </c>
      <c r="K32" s="84">
        <v>2019</v>
      </c>
      <c r="L32" s="84">
        <v>2020</v>
      </c>
      <c r="M32" s="84">
        <v>2021</v>
      </c>
      <c r="N32" s="84">
        <v>2022</v>
      </c>
      <c r="O32" s="84">
        <v>2023</v>
      </c>
    </row>
    <row r="33" spans="1:15" x14ac:dyDescent="0.25">
      <c r="A33" t="s">
        <v>21</v>
      </c>
      <c r="B33">
        <v>8880738.8000000007</v>
      </c>
      <c r="C33">
        <v>9315222.5</v>
      </c>
      <c r="D33">
        <v>9742662.5</v>
      </c>
      <c r="E33">
        <v>10056732.300000001</v>
      </c>
      <c r="F33">
        <v>10310655.9</v>
      </c>
      <c r="G33">
        <v>10466022.5</v>
      </c>
      <c r="H33">
        <v>10620080.6</v>
      </c>
      <c r="I33">
        <v>10732484.199999999</v>
      </c>
      <c r="J33">
        <v>10832498</v>
      </c>
      <c r="K33">
        <v>10932967.1</v>
      </c>
      <c r="L33">
        <v>12150031.9</v>
      </c>
      <c r="M33">
        <v>12828561.300000001</v>
      </c>
      <c r="N33">
        <v>13313682.199999999</v>
      </c>
      <c r="O33">
        <v>13895588.5</v>
      </c>
    </row>
    <row r="34" spans="1:15" x14ac:dyDescent="0.25">
      <c r="A34" t="s">
        <v>23</v>
      </c>
      <c r="B34">
        <v>112184.5</v>
      </c>
      <c r="C34">
        <v>124292</v>
      </c>
      <c r="D34">
        <v>123585.7</v>
      </c>
      <c r="E34">
        <v>123954.4</v>
      </c>
      <c r="F34">
        <v>129562.8</v>
      </c>
      <c r="G34">
        <v>121199.6</v>
      </c>
      <c r="H34">
        <v>117852.8</v>
      </c>
      <c r="I34">
        <v>118091</v>
      </c>
      <c r="J34">
        <v>115789.3</v>
      </c>
      <c r="K34">
        <v>118194.6</v>
      </c>
      <c r="L34">
        <v>144701.5</v>
      </c>
      <c r="M34">
        <v>139787.70000000001</v>
      </c>
      <c r="N34">
        <v>130333.2</v>
      </c>
      <c r="O34">
        <v>126403.6</v>
      </c>
    </row>
    <row r="35" spans="1:15" ht="15.75" thickBot="1" x14ac:dyDescent="0.3">
      <c r="A35" s="84" t="s">
        <v>24</v>
      </c>
      <c r="B35" s="84">
        <v>25790.400000000001</v>
      </c>
      <c r="C35" s="84">
        <v>28518.7</v>
      </c>
      <c r="D35" s="84">
        <v>30747</v>
      </c>
      <c r="E35" s="84">
        <v>35386.300000000003</v>
      </c>
      <c r="F35" s="84">
        <v>36741.699999999997</v>
      </c>
      <c r="G35" s="84">
        <v>37534.5</v>
      </c>
      <c r="H35" s="84">
        <v>37575.800000000003</v>
      </c>
      <c r="I35" s="84">
        <v>38365.9</v>
      </c>
      <c r="J35" s="84">
        <v>38664.6</v>
      </c>
      <c r="K35" s="84">
        <v>39415.699999999997</v>
      </c>
      <c r="L35" s="84">
        <v>43780.800000000003</v>
      </c>
      <c r="M35" s="84">
        <v>45743.6</v>
      </c>
      <c r="N35" s="84">
        <v>46335</v>
      </c>
      <c r="O35" s="84">
        <v>48262.400000000001</v>
      </c>
    </row>
    <row r="37" spans="1:15" x14ac:dyDescent="0.25">
      <c r="A37" t="s">
        <v>28</v>
      </c>
    </row>
    <row r="38" spans="1:15" x14ac:dyDescent="0.25">
      <c r="A38" t="s">
        <v>965</v>
      </c>
    </row>
    <row r="43" spans="1:15" x14ac:dyDescent="0.25">
      <c r="A43" s="29" t="s">
        <v>35</v>
      </c>
    </row>
    <row r="44" spans="1:15" x14ac:dyDescent="0.25">
      <c r="A44" s="30" t="s">
        <v>966</v>
      </c>
      <c r="B44" s="16"/>
      <c r="C44" s="16"/>
      <c r="D44" s="16"/>
      <c r="E44" s="16"/>
      <c r="F44" s="16"/>
      <c r="G44" s="16"/>
      <c r="H44" s="16"/>
      <c r="I44" s="16"/>
    </row>
    <row r="45" spans="1:15" x14ac:dyDescent="0.25">
      <c r="A45" s="16"/>
      <c r="B45" s="16"/>
      <c r="C45" s="16"/>
      <c r="D45" s="16"/>
      <c r="E45" s="16"/>
      <c r="F45" s="16"/>
      <c r="G45" s="16"/>
      <c r="H45" s="16"/>
      <c r="I45" s="16"/>
    </row>
    <row r="46" spans="1:15" x14ac:dyDescent="0.25">
      <c r="A46" s="16"/>
      <c r="B46" s="16"/>
      <c r="C46" s="16"/>
      <c r="D46" s="16"/>
      <c r="E46" s="16"/>
      <c r="F46" s="16"/>
      <c r="G46" s="16"/>
      <c r="H46" s="16"/>
      <c r="I46" s="16"/>
    </row>
    <row r="47" spans="1:15" x14ac:dyDescent="0.25">
      <c r="A47" s="16"/>
      <c r="B47" s="16"/>
      <c r="C47" s="16"/>
      <c r="D47" s="16"/>
      <c r="E47" s="16"/>
      <c r="F47" s="16"/>
      <c r="G47" s="16"/>
      <c r="H47" s="16"/>
      <c r="I47" s="16"/>
    </row>
    <row r="48" spans="1:15" x14ac:dyDescent="0.25">
      <c r="A48" s="16"/>
      <c r="B48" s="16"/>
      <c r="C48" s="16"/>
      <c r="D48" s="16"/>
      <c r="E48" s="16"/>
      <c r="F48" s="16"/>
      <c r="G48" s="16"/>
      <c r="H48" s="16"/>
      <c r="I48" s="16"/>
    </row>
    <row r="49" spans="1:9" x14ac:dyDescent="0.25">
      <c r="A49" s="16"/>
      <c r="B49" s="16"/>
      <c r="C49" s="16"/>
      <c r="D49" s="16"/>
      <c r="E49" s="16"/>
      <c r="F49" s="16"/>
      <c r="G49" s="16"/>
      <c r="H49" s="16"/>
      <c r="I49" s="16"/>
    </row>
    <row r="50" spans="1:9" x14ac:dyDescent="0.25">
      <c r="A50" s="16"/>
      <c r="B50" s="16"/>
      <c r="C50" s="16"/>
      <c r="D50" s="16"/>
      <c r="E50" s="16"/>
      <c r="F50" s="16"/>
      <c r="G50" s="16"/>
      <c r="H50" s="16"/>
      <c r="I50" s="16"/>
    </row>
    <row r="51" spans="1:9" x14ac:dyDescent="0.25">
      <c r="A51" s="16"/>
      <c r="B51" s="16"/>
      <c r="C51" s="16"/>
      <c r="D51" s="16"/>
      <c r="E51" s="16"/>
      <c r="F51" s="16"/>
      <c r="G51" s="16"/>
      <c r="H51" s="16"/>
      <c r="I51" s="16"/>
    </row>
    <row r="52" spans="1:9" x14ac:dyDescent="0.25">
      <c r="A52" s="16"/>
      <c r="B52" s="16"/>
      <c r="C52" s="16"/>
      <c r="D52" s="16"/>
      <c r="E52" s="16"/>
      <c r="F52" s="16"/>
      <c r="G52" s="16"/>
      <c r="H52" s="16"/>
      <c r="I52" s="16"/>
    </row>
  </sheetData>
  <mergeCells count="11">
    <mergeCell ref="A12:C12"/>
    <mergeCell ref="B13:C13"/>
    <mergeCell ref="B14:C14"/>
    <mergeCell ref="B15:C15"/>
    <mergeCell ref="A44:I52"/>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9486A"/>
  </sheetPr>
  <dimension ref="A1:O39"/>
  <sheetViews>
    <sheetView workbookViewId="0">
      <selection activeCell="H1" sqref="H1"/>
    </sheetView>
  </sheetViews>
  <sheetFormatPr defaultRowHeight="15" x14ac:dyDescent="0.25"/>
  <cols>
    <col min="1" max="1" width="15.7109375" customWidth="1"/>
  </cols>
  <sheetData>
    <row r="1" spans="1:5" ht="23.25" x14ac:dyDescent="0.35">
      <c r="A1" s="83" t="s">
        <v>929</v>
      </c>
    </row>
    <row r="2" spans="1:5" x14ac:dyDescent="0.25">
      <c r="A2" s="4" t="str">
        <f>HYPERLINK("#CONTENTS!A1", "CONTENTS")</f>
        <v>CONTENTS</v>
      </c>
    </row>
    <row r="5" spans="1:5" x14ac:dyDescent="0.25">
      <c r="A5" s="5" t="s">
        <v>1</v>
      </c>
      <c r="B5" s="6"/>
      <c r="C5" s="6"/>
      <c r="D5" s="6"/>
      <c r="E5" s="7"/>
    </row>
    <row r="6" spans="1:5" ht="30" customHeight="1" x14ac:dyDescent="0.25">
      <c r="A6" s="11" t="s">
        <v>2</v>
      </c>
      <c r="B6" s="8" t="s">
        <v>967</v>
      </c>
      <c r="C6" s="8"/>
      <c r="D6" s="8"/>
      <c r="E6" s="8"/>
    </row>
    <row r="7" spans="1:5" x14ac:dyDescent="0.25">
      <c r="A7" s="12" t="s">
        <v>4</v>
      </c>
      <c r="B7" s="9" t="s">
        <v>968</v>
      </c>
      <c r="C7" s="9"/>
      <c r="D7" s="9"/>
      <c r="E7" s="9"/>
    </row>
    <row r="8" spans="1:5" x14ac:dyDescent="0.25">
      <c r="A8" s="12" t="s">
        <v>6</v>
      </c>
      <c r="B8" s="10" t="s">
        <v>969</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95</v>
      </c>
      <c r="C13" s="17"/>
    </row>
    <row r="14" spans="1:5" x14ac:dyDescent="0.25">
      <c r="A14" s="12" t="s">
        <v>15</v>
      </c>
      <c r="B14" s="31" t="s">
        <v>40</v>
      </c>
      <c r="C14" s="31"/>
    </row>
    <row r="15" spans="1:5" x14ac:dyDescent="0.25">
      <c r="A15" s="13" t="s">
        <v>17</v>
      </c>
      <c r="B15" s="19" t="s">
        <v>40</v>
      </c>
      <c r="C15" s="19"/>
    </row>
    <row r="19" spans="1:15" x14ac:dyDescent="0.25">
      <c r="A19" s="2" t="s">
        <v>970</v>
      </c>
    </row>
    <row r="20" spans="1:15" x14ac:dyDescent="0.25">
      <c r="A20" s="22" t="s">
        <v>971</v>
      </c>
    </row>
    <row r="22" spans="1:15" ht="15.75" thickBot="1" x14ac:dyDescent="0.3">
      <c r="A22" s="84"/>
      <c r="B22" s="84">
        <v>2010</v>
      </c>
      <c r="C22" s="84">
        <v>2011</v>
      </c>
      <c r="D22" s="84">
        <v>2012</v>
      </c>
      <c r="E22" s="84">
        <v>2013</v>
      </c>
      <c r="F22" s="84">
        <v>2014</v>
      </c>
      <c r="G22" s="84">
        <v>2015</v>
      </c>
      <c r="H22" s="84">
        <v>2016</v>
      </c>
      <c r="I22" s="84">
        <v>2017</v>
      </c>
      <c r="J22" s="84">
        <v>2018</v>
      </c>
      <c r="K22" s="84">
        <v>2019</v>
      </c>
      <c r="L22" s="84">
        <v>2020</v>
      </c>
      <c r="M22" s="84">
        <v>2021</v>
      </c>
      <c r="N22" s="84">
        <v>2022</v>
      </c>
      <c r="O22" s="84">
        <v>2023</v>
      </c>
    </row>
    <row r="23" spans="1:15" x14ac:dyDescent="0.25">
      <c r="A23" t="s">
        <v>21</v>
      </c>
      <c r="B23">
        <v>6.54</v>
      </c>
      <c r="C23">
        <v>6.67</v>
      </c>
      <c r="D23">
        <v>6.61</v>
      </c>
      <c r="E23">
        <v>6.74</v>
      </c>
      <c r="F23">
        <v>6.82</v>
      </c>
      <c r="G23">
        <v>6.74</v>
      </c>
      <c r="H23">
        <v>6.79</v>
      </c>
      <c r="I23">
        <v>6.64</v>
      </c>
      <c r="J23">
        <v>6.52</v>
      </c>
      <c r="K23">
        <v>6.44</v>
      </c>
      <c r="L23">
        <v>6.17</v>
      </c>
      <c r="M23">
        <v>5.95</v>
      </c>
      <c r="N23">
        <v>5.3</v>
      </c>
      <c r="O23">
        <v>5.19</v>
      </c>
    </row>
    <row r="24" spans="1:15" x14ac:dyDescent="0.25">
      <c r="A24" t="s">
        <v>23</v>
      </c>
      <c r="B24">
        <v>8.91</v>
      </c>
      <c r="C24">
        <v>8.89</v>
      </c>
      <c r="D24">
        <v>8.65</v>
      </c>
      <c r="E24">
        <v>8.9</v>
      </c>
      <c r="F24">
        <v>8.18</v>
      </c>
      <c r="G24">
        <v>8.5399999999999991</v>
      </c>
      <c r="H24">
        <v>8.5399999999999991</v>
      </c>
      <c r="I24">
        <v>8.0299999999999994</v>
      </c>
      <c r="J24">
        <v>8.06</v>
      </c>
      <c r="K24">
        <v>7.02</v>
      </c>
      <c r="L24">
        <v>6.69</v>
      </c>
      <c r="M24">
        <v>5.93</v>
      </c>
      <c r="N24">
        <v>5.63</v>
      </c>
      <c r="O24">
        <v>4.72</v>
      </c>
    </row>
    <row r="25" spans="1:15" ht="15.75" thickBot="1" x14ac:dyDescent="0.3">
      <c r="A25" s="84" t="s">
        <v>24</v>
      </c>
      <c r="B25" s="84">
        <v>10.48</v>
      </c>
      <c r="C25" s="84">
        <v>9.51</v>
      </c>
      <c r="D25" s="84">
        <v>8.92</v>
      </c>
      <c r="E25" s="84">
        <v>9.58</v>
      </c>
      <c r="F25" s="84">
        <v>10.61</v>
      </c>
      <c r="G25" s="84">
        <v>11.18</v>
      </c>
      <c r="H25" s="84">
        <v>11.32</v>
      </c>
      <c r="I25" s="84">
        <v>11.31</v>
      </c>
      <c r="J25" s="84">
        <v>11.3</v>
      </c>
      <c r="K25" s="84">
        <v>11.04</v>
      </c>
      <c r="L25" s="84">
        <v>10.8</v>
      </c>
      <c r="M25" s="84">
        <v>10.52</v>
      </c>
      <c r="N25" s="84">
        <v>9.0299999999999994</v>
      </c>
      <c r="O25" s="84">
        <v>8.8699999999999992</v>
      </c>
    </row>
    <row r="27" spans="1:15" x14ac:dyDescent="0.25">
      <c r="A27" t="s">
        <v>28</v>
      </c>
    </row>
    <row r="28" spans="1:15" x14ac:dyDescent="0.25">
      <c r="A28" t="s">
        <v>972</v>
      </c>
    </row>
    <row r="33" spans="1:9" x14ac:dyDescent="0.25">
      <c r="A33" s="29" t="s">
        <v>35</v>
      </c>
    </row>
    <row r="34" spans="1:9" x14ac:dyDescent="0.25">
      <c r="A34" s="30" t="s">
        <v>973</v>
      </c>
      <c r="B34" s="16"/>
      <c r="C34" s="16"/>
      <c r="D34" s="16"/>
      <c r="E34" s="16"/>
      <c r="F34" s="16"/>
      <c r="G34" s="16"/>
      <c r="H34" s="16"/>
      <c r="I34" s="16"/>
    </row>
    <row r="35" spans="1:9" x14ac:dyDescent="0.25">
      <c r="A35" s="16"/>
      <c r="B35" s="16"/>
      <c r="C35" s="16"/>
      <c r="D35" s="16"/>
      <c r="E35" s="16"/>
      <c r="F35" s="16"/>
      <c r="G35" s="16"/>
      <c r="H35" s="16"/>
      <c r="I35" s="16"/>
    </row>
    <row r="36" spans="1:9" x14ac:dyDescent="0.25">
      <c r="A36" s="16"/>
      <c r="B36" s="16"/>
      <c r="C36" s="16"/>
      <c r="D36" s="16"/>
      <c r="E36" s="16"/>
      <c r="F36" s="16"/>
      <c r="G36" s="16"/>
      <c r="H36" s="16"/>
      <c r="I36" s="16"/>
    </row>
    <row r="37" spans="1:9" x14ac:dyDescent="0.25">
      <c r="A37" s="16"/>
      <c r="B37" s="16"/>
      <c r="C37" s="16"/>
      <c r="D37" s="16"/>
      <c r="E37" s="16"/>
      <c r="F37" s="16"/>
      <c r="G37" s="16"/>
      <c r="H37" s="16"/>
      <c r="I37" s="16"/>
    </row>
    <row r="38" spans="1:9" x14ac:dyDescent="0.25">
      <c r="A38" s="16"/>
      <c r="B38" s="16"/>
      <c r="C38" s="16"/>
      <c r="D38" s="16"/>
      <c r="E38" s="16"/>
      <c r="F38" s="16"/>
      <c r="G38" s="16"/>
      <c r="H38" s="16"/>
      <c r="I38" s="16"/>
    </row>
    <row r="39" spans="1:9" x14ac:dyDescent="0.25">
      <c r="A39" s="16"/>
      <c r="B39" s="16"/>
      <c r="C39" s="16"/>
      <c r="D39" s="16"/>
      <c r="E39" s="16"/>
      <c r="F39" s="16"/>
      <c r="G39" s="16"/>
      <c r="H39" s="16"/>
      <c r="I39" s="16"/>
    </row>
  </sheetData>
  <mergeCells count="11">
    <mergeCell ref="A12:C12"/>
    <mergeCell ref="B13:C13"/>
    <mergeCell ref="B14:C14"/>
    <mergeCell ref="B15:C15"/>
    <mergeCell ref="A34:I39"/>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9486A"/>
  </sheetPr>
  <dimension ref="A1:I49"/>
  <sheetViews>
    <sheetView workbookViewId="0">
      <selection activeCell="H1" sqref="H1"/>
    </sheetView>
  </sheetViews>
  <sheetFormatPr defaultRowHeight="15" x14ac:dyDescent="0.25"/>
  <cols>
    <col min="1" max="1" width="15.7109375" customWidth="1"/>
  </cols>
  <sheetData>
    <row r="1" spans="1:5" ht="23.25" x14ac:dyDescent="0.35">
      <c r="A1" s="83" t="s">
        <v>929</v>
      </c>
    </row>
    <row r="2" spans="1:5" x14ac:dyDescent="0.25">
      <c r="A2" s="4" t="str">
        <f>HYPERLINK("#CONTENTS!A1", "CONTENTS")</f>
        <v>CONTENTS</v>
      </c>
    </row>
    <row r="5" spans="1:5" x14ac:dyDescent="0.25">
      <c r="A5" s="5" t="s">
        <v>1</v>
      </c>
      <c r="B5" s="6"/>
      <c r="C5" s="6"/>
      <c r="D5" s="6"/>
      <c r="E5" s="7"/>
    </row>
    <row r="6" spans="1:5" ht="30" customHeight="1" x14ac:dyDescent="0.25">
      <c r="A6" s="11" t="s">
        <v>2</v>
      </c>
      <c r="B6" s="8" t="s">
        <v>974</v>
      </c>
      <c r="C6" s="8"/>
      <c r="D6" s="8"/>
      <c r="E6" s="8"/>
    </row>
    <row r="7" spans="1:5" x14ac:dyDescent="0.25">
      <c r="A7" s="12" t="s">
        <v>4</v>
      </c>
      <c r="B7" s="9" t="s">
        <v>975</v>
      </c>
      <c r="C7" s="9"/>
      <c r="D7" s="9"/>
      <c r="E7" s="9"/>
    </row>
    <row r="8" spans="1:5" x14ac:dyDescent="0.25">
      <c r="A8" s="12" t="s">
        <v>6</v>
      </c>
      <c r="B8" s="10" t="s">
        <v>976</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6"/>
      <c r="D12" s="7"/>
    </row>
    <row r="13" spans="1:5" x14ac:dyDescent="0.25">
      <c r="A13" s="20" t="s">
        <v>13</v>
      </c>
      <c r="B13" s="17" t="s">
        <v>95</v>
      </c>
      <c r="C13" s="17"/>
      <c r="D13" s="17"/>
    </row>
    <row r="14" spans="1:5" x14ac:dyDescent="0.25">
      <c r="A14" s="12" t="s">
        <v>15</v>
      </c>
      <c r="B14" s="9" t="s">
        <v>977</v>
      </c>
      <c r="C14" s="9"/>
      <c r="D14" s="9"/>
    </row>
    <row r="15" spans="1:5" x14ac:dyDescent="0.25">
      <c r="A15" s="13" t="s">
        <v>17</v>
      </c>
      <c r="B15" s="19" t="s">
        <v>18</v>
      </c>
      <c r="C15" s="19"/>
      <c r="D15" s="19"/>
    </row>
    <row r="19" spans="1:6" x14ac:dyDescent="0.25">
      <c r="A19" s="2" t="s">
        <v>978</v>
      </c>
    </row>
    <row r="20" spans="1:6" x14ac:dyDescent="0.25">
      <c r="A20" s="22" t="s">
        <v>979</v>
      </c>
    </row>
    <row r="22" spans="1:6" ht="15.75" thickBot="1" x14ac:dyDescent="0.3">
      <c r="A22" s="84"/>
      <c r="B22" s="84">
        <v>2019</v>
      </c>
      <c r="C22" s="84">
        <v>2020</v>
      </c>
      <c r="D22" s="84">
        <v>2021</v>
      </c>
      <c r="E22" s="84">
        <v>2022</v>
      </c>
      <c r="F22" s="84">
        <v>2023</v>
      </c>
    </row>
    <row r="23" spans="1:6" x14ac:dyDescent="0.25">
      <c r="A23" t="s">
        <v>21</v>
      </c>
      <c r="B23">
        <v>50.3</v>
      </c>
      <c r="C23">
        <v>59.5</v>
      </c>
      <c r="D23">
        <v>69.8</v>
      </c>
      <c r="E23">
        <v>73.400000000000006</v>
      </c>
      <c r="F23">
        <v>78.8</v>
      </c>
    </row>
    <row r="24" spans="1:6" x14ac:dyDescent="0.25">
      <c r="A24" t="s">
        <v>23</v>
      </c>
      <c r="B24">
        <v>93</v>
      </c>
      <c r="C24">
        <v>93.8</v>
      </c>
      <c r="D24">
        <v>94.9</v>
      </c>
      <c r="E24">
        <v>96.3</v>
      </c>
      <c r="F24">
        <v>97.2</v>
      </c>
    </row>
    <row r="25" spans="1:6" ht="15.75" thickBot="1" x14ac:dyDescent="0.3">
      <c r="A25" s="84" t="s">
        <v>24</v>
      </c>
      <c r="B25" s="84">
        <v>43.2</v>
      </c>
      <c r="C25" s="84">
        <v>46.5</v>
      </c>
      <c r="D25" s="84">
        <v>52.3</v>
      </c>
      <c r="E25" s="84">
        <v>61.5</v>
      </c>
      <c r="F25" s="84">
        <v>67.8</v>
      </c>
    </row>
    <row r="29" spans="1:6" x14ac:dyDescent="0.25">
      <c r="A29" s="2" t="s">
        <v>978</v>
      </c>
    </row>
    <row r="30" spans="1:6" x14ac:dyDescent="0.25">
      <c r="A30" s="22" t="s">
        <v>980</v>
      </c>
    </row>
    <row r="32" spans="1:6" ht="15.75" thickBot="1" x14ac:dyDescent="0.3">
      <c r="A32" s="84"/>
      <c r="B32" s="84">
        <v>2019</v>
      </c>
      <c r="C32" s="84">
        <v>2020</v>
      </c>
      <c r="D32" s="84">
        <v>2021</v>
      </c>
      <c r="E32" s="84">
        <v>2022</v>
      </c>
      <c r="F32" s="84">
        <v>2023</v>
      </c>
    </row>
    <row r="33" spans="1:9" x14ac:dyDescent="0.25">
      <c r="A33" t="s">
        <v>21</v>
      </c>
      <c r="B33">
        <v>21</v>
      </c>
      <c r="C33">
        <v>27.6</v>
      </c>
      <c r="D33">
        <v>36.1</v>
      </c>
      <c r="E33">
        <v>44.2</v>
      </c>
      <c r="F33">
        <v>55.7</v>
      </c>
    </row>
    <row r="34" spans="1:9" x14ac:dyDescent="0.25">
      <c r="A34" t="s">
        <v>23</v>
      </c>
      <c r="B34">
        <v>69.2</v>
      </c>
      <c r="C34">
        <v>72.599999999999994</v>
      </c>
      <c r="D34">
        <v>79.099999999999994</v>
      </c>
      <c r="E34">
        <v>88</v>
      </c>
      <c r="F34">
        <v>90.8</v>
      </c>
    </row>
    <row r="35" spans="1:9" ht="15.75" thickBot="1" x14ac:dyDescent="0.3">
      <c r="A35" s="84" t="s">
        <v>24</v>
      </c>
      <c r="B35" s="84">
        <v>9.5</v>
      </c>
      <c r="C35" s="84">
        <v>10.6</v>
      </c>
      <c r="D35" s="84">
        <v>14</v>
      </c>
      <c r="E35" s="84">
        <v>19.2</v>
      </c>
      <c r="F35" s="84">
        <v>25.5</v>
      </c>
    </row>
    <row r="37" spans="1:9" x14ac:dyDescent="0.25">
      <c r="A37" t="s">
        <v>981</v>
      </c>
    </row>
    <row r="38" spans="1:9" x14ac:dyDescent="0.25">
      <c r="A38" t="s">
        <v>982</v>
      </c>
    </row>
    <row r="43" spans="1:9" x14ac:dyDescent="0.25">
      <c r="A43" s="29" t="s">
        <v>35</v>
      </c>
    </row>
    <row r="44" spans="1:9" x14ac:dyDescent="0.25">
      <c r="A44" s="30" t="s">
        <v>983</v>
      </c>
      <c r="B44" s="16"/>
      <c r="C44" s="16"/>
      <c r="D44" s="16"/>
      <c r="E44" s="16"/>
      <c r="F44" s="16"/>
      <c r="G44" s="16"/>
      <c r="H44" s="16"/>
      <c r="I44" s="16"/>
    </row>
    <row r="45" spans="1:9" x14ac:dyDescent="0.25">
      <c r="A45" s="16"/>
      <c r="B45" s="16"/>
      <c r="C45" s="16"/>
      <c r="D45" s="16"/>
      <c r="E45" s="16"/>
      <c r="F45" s="16"/>
      <c r="G45" s="16"/>
      <c r="H45" s="16"/>
      <c r="I45" s="16"/>
    </row>
    <row r="46" spans="1:9" x14ac:dyDescent="0.25">
      <c r="A46" s="16"/>
      <c r="B46" s="16"/>
      <c r="C46" s="16"/>
      <c r="D46" s="16"/>
      <c r="E46" s="16"/>
      <c r="F46" s="16"/>
      <c r="G46" s="16"/>
      <c r="H46" s="16"/>
      <c r="I46" s="16"/>
    </row>
    <row r="47" spans="1:9" x14ac:dyDescent="0.25">
      <c r="A47" s="16"/>
      <c r="B47" s="16"/>
      <c r="C47" s="16"/>
      <c r="D47" s="16"/>
      <c r="E47" s="16"/>
      <c r="F47" s="16"/>
      <c r="G47" s="16"/>
      <c r="H47" s="16"/>
      <c r="I47" s="16"/>
    </row>
    <row r="48" spans="1:9" x14ac:dyDescent="0.25">
      <c r="A48" s="16"/>
      <c r="B48" s="16"/>
      <c r="C48" s="16"/>
      <c r="D48" s="16"/>
      <c r="E48" s="16"/>
      <c r="F48" s="16"/>
      <c r="G48" s="16"/>
      <c r="H48" s="16"/>
      <c r="I48" s="16"/>
    </row>
    <row r="49" spans="1:9" x14ac:dyDescent="0.25">
      <c r="A49" s="16"/>
      <c r="B49" s="16"/>
      <c r="C49" s="16"/>
      <c r="D49" s="16"/>
      <c r="E49" s="16"/>
      <c r="F49" s="16"/>
      <c r="G49" s="16"/>
      <c r="H49" s="16"/>
      <c r="I49" s="16"/>
    </row>
  </sheetData>
  <mergeCells count="11">
    <mergeCell ref="A12:D12"/>
    <mergeCell ref="B13:D13"/>
    <mergeCell ref="B14:D14"/>
    <mergeCell ref="B15:D15"/>
    <mergeCell ref="A44:I49"/>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00"/>
  </sheetPr>
  <dimension ref="A1:F24"/>
  <sheetViews>
    <sheetView workbookViewId="0"/>
  </sheetViews>
  <sheetFormatPr defaultRowHeight="15" x14ac:dyDescent="0.25"/>
  <cols>
    <col min="1" max="1" width="47.7109375" customWidth="1"/>
    <col min="2" max="6" width="13.7109375" customWidth="1"/>
  </cols>
  <sheetData>
    <row r="1" spans="1:6" ht="31.5" x14ac:dyDescent="0.5">
      <c r="A1" s="86" t="s">
        <v>984</v>
      </c>
      <c r="D1" s="4" t="str">
        <f>HYPERLINK("#CONTENTS!A1", "CONTENTS")</f>
        <v>CONTENTS</v>
      </c>
    </row>
    <row r="3" spans="1:6" ht="15.75" x14ac:dyDescent="0.25">
      <c r="A3" s="93" t="s">
        <v>985</v>
      </c>
      <c r="B3" s="94" t="s">
        <v>25</v>
      </c>
    </row>
    <row r="4" spans="1:6" ht="15.75" x14ac:dyDescent="0.25">
      <c r="A4" s="93" t="s">
        <v>986</v>
      </c>
      <c r="B4" s="94">
        <v>2025</v>
      </c>
    </row>
    <row r="6" spans="1:6" ht="47.1" customHeight="1" thickBot="1" x14ac:dyDescent="0.3">
      <c r="A6" s="89" t="s">
        <v>987</v>
      </c>
      <c r="B6" s="90" t="s">
        <v>988</v>
      </c>
      <c r="C6" s="90" t="s">
        <v>989</v>
      </c>
      <c r="D6" s="90" t="s">
        <v>990</v>
      </c>
      <c r="E6" s="90" t="s">
        <v>991</v>
      </c>
      <c r="F6" s="90" t="s">
        <v>992</v>
      </c>
    </row>
    <row r="7" spans="1:6" x14ac:dyDescent="0.25">
      <c r="A7" t="s">
        <v>0</v>
      </c>
      <c r="B7">
        <v>6</v>
      </c>
      <c r="C7">
        <v>6</v>
      </c>
      <c r="D7">
        <v>100</v>
      </c>
      <c r="E7" s="91">
        <f>C7/B7*100</f>
        <v>100</v>
      </c>
      <c r="F7" s="91">
        <f>(B7-C7)/B7*100</f>
        <v>0</v>
      </c>
    </row>
    <row r="8" spans="1:6" x14ac:dyDescent="0.25">
      <c r="A8" t="s">
        <v>82</v>
      </c>
      <c r="B8">
        <v>6</v>
      </c>
      <c r="C8">
        <v>3</v>
      </c>
      <c r="D8">
        <v>100</v>
      </c>
      <c r="E8" s="91">
        <f>C8/B8*100</f>
        <v>50</v>
      </c>
      <c r="F8" s="91">
        <f>(B8-C8)/B8*100</f>
        <v>50</v>
      </c>
    </row>
    <row r="9" spans="1:6" x14ac:dyDescent="0.25">
      <c r="A9" t="s">
        <v>137</v>
      </c>
      <c r="B9">
        <v>6</v>
      </c>
      <c r="C9">
        <v>3</v>
      </c>
      <c r="D9">
        <v>100</v>
      </c>
      <c r="E9" s="91">
        <f>C9/B9*100</f>
        <v>50</v>
      </c>
      <c r="F9" s="91">
        <f>(B9-C9)/B9*100</f>
        <v>50</v>
      </c>
    </row>
    <row r="10" spans="1:6" x14ac:dyDescent="0.25">
      <c r="A10" t="s">
        <v>190</v>
      </c>
      <c r="B10">
        <v>6</v>
      </c>
      <c r="C10">
        <v>6</v>
      </c>
      <c r="D10">
        <v>100</v>
      </c>
      <c r="E10" s="91">
        <f>C10/B10*100</f>
        <v>100</v>
      </c>
      <c r="F10" s="91">
        <f>(B10-C10)/B10*100</f>
        <v>0</v>
      </c>
    </row>
    <row r="11" spans="1:6" x14ac:dyDescent="0.25">
      <c r="A11" t="s">
        <v>254</v>
      </c>
      <c r="B11">
        <v>6</v>
      </c>
      <c r="C11">
        <v>5</v>
      </c>
      <c r="D11">
        <v>100</v>
      </c>
      <c r="E11" s="91">
        <f>C11/B11*100</f>
        <v>83.333333333333343</v>
      </c>
      <c r="F11" s="91">
        <f>(B11-C11)/B11*100</f>
        <v>16.666666666666664</v>
      </c>
    </row>
    <row r="12" spans="1:6" x14ac:dyDescent="0.25">
      <c r="A12" t="s">
        <v>318</v>
      </c>
      <c r="B12">
        <v>6</v>
      </c>
      <c r="C12">
        <v>6</v>
      </c>
      <c r="D12">
        <v>100</v>
      </c>
      <c r="E12" s="91">
        <f>C12/B12*100</f>
        <v>100</v>
      </c>
      <c r="F12" s="91">
        <f>(B12-C12)/B12*100</f>
        <v>0</v>
      </c>
    </row>
    <row r="13" spans="1:6" x14ac:dyDescent="0.25">
      <c r="A13" t="s">
        <v>362</v>
      </c>
      <c r="B13">
        <v>6</v>
      </c>
      <c r="C13">
        <v>5</v>
      </c>
      <c r="D13">
        <v>100</v>
      </c>
      <c r="E13" s="91">
        <f>C13/B13*100</f>
        <v>83.333333333333343</v>
      </c>
      <c r="F13" s="91">
        <f>(B13-C13)/B13*100</f>
        <v>16.666666666666664</v>
      </c>
    </row>
    <row r="14" spans="1:6" x14ac:dyDescent="0.25">
      <c r="A14" t="s">
        <v>424</v>
      </c>
      <c r="B14">
        <v>6</v>
      </c>
      <c r="C14">
        <v>5</v>
      </c>
      <c r="D14">
        <v>100</v>
      </c>
      <c r="E14" s="91">
        <f>C14/B14*100</f>
        <v>83.333333333333343</v>
      </c>
      <c r="F14" s="91">
        <f>(B14-C14)/B14*100</f>
        <v>16.666666666666664</v>
      </c>
    </row>
    <row r="15" spans="1:6" x14ac:dyDescent="0.25">
      <c r="A15" t="s">
        <v>482</v>
      </c>
      <c r="B15">
        <v>6</v>
      </c>
      <c r="C15">
        <v>5</v>
      </c>
      <c r="D15">
        <v>100</v>
      </c>
      <c r="E15" s="91">
        <f>C15/B15*100</f>
        <v>83.333333333333343</v>
      </c>
      <c r="F15" s="91">
        <f>(B15-C15)/B15*100</f>
        <v>16.666666666666664</v>
      </c>
    </row>
    <row r="16" spans="1:6" x14ac:dyDescent="0.25">
      <c r="A16" t="s">
        <v>546</v>
      </c>
      <c r="B16">
        <v>6</v>
      </c>
      <c r="C16">
        <v>5</v>
      </c>
      <c r="D16">
        <v>100</v>
      </c>
      <c r="E16" s="91">
        <f>C16/B16*100</f>
        <v>83.333333333333343</v>
      </c>
      <c r="F16" s="91">
        <f>(B16-C16)/B16*100</f>
        <v>16.666666666666664</v>
      </c>
    </row>
    <row r="17" spans="1:6" x14ac:dyDescent="0.25">
      <c r="A17" t="s">
        <v>592</v>
      </c>
      <c r="B17">
        <v>6</v>
      </c>
      <c r="C17">
        <v>5</v>
      </c>
      <c r="D17">
        <v>100</v>
      </c>
      <c r="E17" s="91">
        <f>C17/B17*100</f>
        <v>83.333333333333343</v>
      </c>
      <c r="F17" s="91">
        <f>(B17-C17)/B17*100</f>
        <v>16.666666666666664</v>
      </c>
    </row>
    <row r="18" spans="1:6" x14ac:dyDescent="0.25">
      <c r="A18" t="s">
        <v>646</v>
      </c>
      <c r="B18">
        <v>6</v>
      </c>
      <c r="C18">
        <v>3</v>
      </c>
      <c r="D18">
        <v>100</v>
      </c>
      <c r="E18" s="91">
        <f>C18/B18*100</f>
        <v>50</v>
      </c>
      <c r="F18" s="91">
        <f>(B18-C18)/B18*100</f>
        <v>50</v>
      </c>
    </row>
    <row r="19" spans="1:6" x14ac:dyDescent="0.25">
      <c r="A19" t="s">
        <v>700</v>
      </c>
      <c r="B19">
        <v>6</v>
      </c>
      <c r="C19">
        <v>0</v>
      </c>
      <c r="D19">
        <v>100</v>
      </c>
      <c r="E19" s="91">
        <f>C19/B19*100</f>
        <v>0</v>
      </c>
      <c r="F19" s="91">
        <f>(B19-C19)/B19*100</f>
        <v>100</v>
      </c>
    </row>
    <row r="20" spans="1:6" x14ac:dyDescent="0.25">
      <c r="A20" t="s">
        <v>757</v>
      </c>
      <c r="B20">
        <v>6</v>
      </c>
      <c r="C20">
        <v>0</v>
      </c>
      <c r="D20">
        <v>100</v>
      </c>
      <c r="E20" s="91">
        <f>C20/B20*100</f>
        <v>0</v>
      </c>
      <c r="F20" s="91">
        <f>(B20-C20)/B20*100</f>
        <v>100</v>
      </c>
    </row>
    <row r="21" spans="1:6" x14ac:dyDescent="0.25">
      <c r="A21" t="s">
        <v>819</v>
      </c>
      <c r="B21">
        <v>6</v>
      </c>
      <c r="C21">
        <v>1</v>
      </c>
      <c r="D21">
        <v>100</v>
      </c>
      <c r="E21" s="91">
        <f>C21/B21*100</f>
        <v>16.666666666666664</v>
      </c>
      <c r="F21" s="91">
        <f>(B21-C21)/B21*100</f>
        <v>83.333333333333343</v>
      </c>
    </row>
    <row r="22" spans="1:6" x14ac:dyDescent="0.25">
      <c r="A22" t="s">
        <v>876</v>
      </c>
      <c r="B22">
        <v>6</v>
      </c>
      <c r="C22">
        <v>3</v>
      </c>
      <c r="D22">
        <v>100</v>
      </c>
      <c r="E22" s="91">
        <f>C22/B22*100</f>
        <v>50</v>
      </c>
      <c r="F22" s="91">
        <f>(B22-C22)/B22*100</f>
        <v>50</v>
      </c>
    </row>
    <row r="23" spans="1:6" ht="15.75" thickBot="1" x14ac:dyDescent="0.3">
      <c r="A23" s="24" t="s">
        <v>929</v>
      </c>
      <c r="B23" s="24">
        <v>6</v>
      </c>
      <c r="C23" s="24">
        <v>0</v>
      </c>
      <c r="D23" s="24">
        <v>100</v>
      </c>
      <c r="E23" s="95">
        <f>C23/B23*100</f>
        <v>0</v>
      </c>
      <c r="F23" s="95">
        <f>(B23-C23)/B23*100</f>
        <v>100</v>
      </c>
    </row>
    <row r="24" spans="1:6" x14ac:dyDescent="0.25">
      <c r="A24" s="88" t="s">
        <v>993</v>
      </c>
      <c r="B24" s="1">
        <f>SUM(B7:B23)</f>
        <v>102</v>
      </c>
      <c r="C24" s="1">
        <f>SUM(C7:C23)</f>
        <v>61</v>
      </c>
      <c r="D24" s="1">
        <v>100</v>
      </c>
      <c r="E24" s="92">
        <f>C24/B24*100</f>
        <v>59.803921568627452</v>
      </c>
      <c r="F24" s="92">
        <f>(B24-C24)/B24*100</f>
        <v>40.196078431372548</v>
      </c>
    </row>
  </sheetData>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DA63A"/>
  </sheetPr>
  <dimension ref="A1:O56"/>
  <sheetViews>
    <sheetView workbookViewId="0">
      <selection activeCell="E1" sqref="E1"/>
    </sheetView>
  </sheetViews>
  <sheetFormatPr defaultRowHeight="15" x14ac:dyDescent="0.25"/>
  <cols>
    <col min="1" max="1" width="15.7109375" customWidth="1"/>
  </cols>
  <sheetData>
    <row r="1" spans="1:5" ht="23.25" x14ac:dyDescent="0.35">
      <c r="A1" s="33" t="s">
        <v>82</v>
      </c>
    </row>
    <row r="2" spans="1:5" x14ac:dyDescent="0.25">
      <c r="A2" s="4" t="str">
        <f>HYPERLINK("#CONTENTS!A1", "CONTENTS")</f>
        <v>CONTENTS</v>
      </c>
    </row>
    <row r="5" spans="1:5" x14ac:dyDescent="0.25">
      <c r="A5" s="5" t="s">
        <v>1</v>
      </c>
      <c r="B5" s="6"/>
      <c r="C5" s="6"/>
      <c r="D5" s="6"/>
      <c r="E5" s="7"/>
    </row>
    <row r="6" spans="1:5" ht="30" customHeight="1" x14ac:dyDescent="0.25">
      <c r="A6" s="11" t="s">
        <v>2</v>
      </c>
      <c r="B6" s="8" t="s">
        <v>101</v>
      </c>
      <c r="C6" s="8"/>
      <c r="D6" s="8"/>
      <c r="E6" s="8"/>
    </row>
    <row r="7" spans="1:5" x14ac:dyDescent="0.25">
      <c r="A7" s="12" t="s">
        <v>4</v>
      </c>
      <c r="B7" s="9" t="s">
        <v>102</v>
      </c>
      <c r="C7" s="9"/>
      <c r="D7" s="9"/>
      <c r="E7" s="9"/>
    </row>
    <row r="8" spans="1:5" x14ac:dyDescent="0.25">
      <c r="A8" s="12" t="s">
        <v>6</v>
      </c>
      <c r="B8" s="10" t="s">
        <v>103</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95</v>
      </c>
      <c r="C13" s="17"/>
    </row>
    <row r="14" spans="1:5" x14ac:dyDescent="0.25">
      <c r="A14" s="12" t="s">
        <v>15</v>
      </c>
      <c r="B14" s="31" t="s">
        <v>40</v>
      </c>
      <c r="C14" s="31"/>
    </row>
    <row r="15" spans="1:5" x14ac:dyDescent="0.25">
      <c r="A15" s="13" t="s">
        <v>17</v>
      </c>
      <c r="B15" s="19" t="s">
        <v>40</v>
      </c>
      <c r="C15" s="19"/>
    </row>
    <row r="19" spans="1:15" x14ac:dyDescent="0.25">
      <c r="A19" s="2" t="s">
        <v>104</v>
      </c>
    </row>
    <row r="20" spans="1:15" x14ac:dyDescent="0.25">
      <c r="A20" s="22" t="s">
        <v>105</v>
      </c>
    </row>
    <row r="22" spans="1:15" ht="15.75" thickBot="1" x14ac:dyDescent="0.3">
      <c r="A22" s="34"/>
      <c r="B22" s="34">
        <v>2010</v>
      </c>
      <c r="C22" s="34">
        <v>2011</v>
      </c>
      <c r="D22" s="34">
        <v>2012</v>
      </c>
      <c r="E22" s="34">
        <v>2013</v>
      </c>
      <c r="F22" s="34">
        <v>2014</v>
      </c>
      <c r="G22" s="34">
        <v>2015</v>
      </c>
      <c r="H22" s="34">
        <v>2016</v>
      </c>
      <c r="I22" s="34">
        <v>2017</v>
      </c>
      <c r="J22" s="34">
        <v>2018</v>
      </c>
      <c r="K22" s="34">
        <v>2019</v>
      </c>
      <c r="L22" s="34">
        <v>2020</v>
      </c>
      <c r="M22" s="34">
        <v>2021</v>
      </c>
      <c r="N22" s="34">
        <v>2022</v>
      </c>
      <c r="O22" s="34">
        <v>2023</v>
      </c>
    </row>
    <row r="23" spans="1:15" x14ac:dyDescent="0.25">
      <c r="A23" t="s">
        <v>21</v>
      </c>
      <c r="B23">
        <v>2856.0410000000002</v>
      </c>
      <c r="C23">
        <v>2872.61</v>
      </c>
      <c r="D23">
        <v>2479.6010000000001</v>
      </c>
      <c r="E23">
        <v>2569.317</v>
      </c>
      <c r="F23">
        <v>2530.067</v>
      </c>
      <c r="G23">
        <v>2602.8879999999999</v>
      </c>
      <c r="H23">
        <v>2671.3119999999999</v>
      </c>
      <c r="I23">
        <v>2756.145</v>
      </c>
      <c r="J23">
        <v>2865.11</v>
      </c>
      <c r="K23">
        <v>2961.116</v>
      </c>
      <c r="L23">
        <v>3217.924</v>
      </c>
      <c r="M23">
        <v>3337.6869999999999</v>
      </c>
      <c r="N23">
        <v>3576.337</v>
      </c>
      <c r="O23">
        <v>3643.1239999999998</v>
      </c>
    </row>
    <row r="24" spans="1:15" x14ac:dyDescent="0.25">
      <c r="A24" t="s">
        <v>23</v>
      </c>
      <c r="B24">
        <v>72.59</v>
      </c>
      <c r="C24">
        <v>80.41</v>
      </c>
      <c r="D24">
        <v>68.540999999999997</v>
      </c>
      <c r="E24">
        <v>91.634</v>
      </c>
      <c r="F24">
        <v>69.069999999999993</v>
      </c>
      <c r="G24">
        <v>93.435000000000002</v>
      </c>
      <c r="H24">
        <v>96.572000000000003</v>
      </c>
      <c r="I24">
        <v>76.95</v>
      </c>
      <c r="J24">
        <v>87.426000000000002</v>
      </c>
      <c r="K24">
        <v>101.753</v>
      </c>
      <c r="L24">
        <v>90.486000000000004</v>
      </c>
      <c r="M24">
        <v>139.102</v>
      </c>
      <c r="N24">
        <v>160.15700000000001</v>
      </c>
      <c r="O24">
        <v>95.397999999999996</v>
      </c>
    </row>
    <row r="25" spans="1:15" x14ac:dyDescent="0.25">
      <c r="A25" t="s">
        <v>24</v>
      </c>
      <c r="B25">
        <v>2.516</v>
      </c>
      <c r="C25">
        <v>3.49</v>
      </c>
      <c r="D25">
        <v>2.323</v>
      </c>
      <c r="E25">
        <v>0.94299999999999995</v>
      </c>
      <c r="F25">
        <v>6.4969999999999999</v>
      </c>
      <c r="G25">
        <v>4.55</v>
      </c>
      <c r="H25">
        <v>8.4179999999999993</v>
      </c>
      <c r="I25">
        <v>10.827999999999999</v>
      </c>
      <c r="J25">
        <v>8.0039999999999996</v>
      </c>
      <c r="K25">
        <v>11.401999999999999</v>
      </c>
      <c r="L25">
        <v>10.84</v>
      </c>
      <c r="M25">
        <v>5.7939999999999996</v>
      </c>
      <c r="N25">
        <v>11.494</v>
      </c>
      <c r="O25">
        <v>6.3620000000000001</v>
      </c>
    </row>
    <row r="26" spans="1:15" ht="15.75" thickBot="1" x14ac:dyDescent="0.3">
      <c r="A26" s="34" t="s">
        <v>25</v>
      </c>
      <c r="B26" s="35" t="s">
        <v>22</v>
      </c>
      <c r="C26" s="35" t="s">
        <v>22</v>
      </c>
      <c r="D26" s="35" t="s">
        <v>22</v>
      </c>
      <c r="E26" s="34">
        <v>10.680999999999999</v>
      </c>
      <c r="F26" s="34">
        <v>11.367000000000001</v>
      </c>
      <c r="G26" s="34">
        <v>14.443</v>
      </c>
      <c r="H26" s="34">
        <v>11.561</v>
      </c>
      <c r="I26" s="34">
        <v>12.35</v>
      </c>
      <c r="J26" s="34">
        <v>13.457000000000001</v>
      </c>
      <c r="K26" s="34">
        <v>15.417</v>
      </c>
      <c r="L26" s="34">
        <v>17.706</v>
      </c>
      <c r="M26" s="34">
        <v>19.684999999999999</v>
      </c>
      <c r="N26" s="34">
        <v>22.315999999999999</v>
      </c>
      <c r="O26" s="34">
        <v>24.942</v>
      </c>
    </row>
    <row r="30" spans="1:15" x14ac:dyDescent="0.25">
      <c r="A30" s="2" t="s">
        <v>106</v>
      </c>
    </row>
    <row r="31" spans="1:15" x14ac:dyDescent="0.25">
      <c r="A31" s="22" t="s">
        <v>105</v>
      </c>
    </row>
    <row r="33" spans="1:15" ht="15.75" thickBot="1" x14ac:dyDescent="0.3">
      <c r="A33" s="34"/>
      <c r="B33" s="34">
        <v>2010</v>
      </c>
      <c r="C33" s="34">
        <v>2011</v>
      </c>
      <c r="D33" s="34">
        <v>2012</v>
      </c>
      <c r="E33" s="34">
        <v>2013</v>
      </c>
      <c r="F33" s="34">
        <v>2014</v>
      </c>
      <c r="G33" s="34">
        <v>2015</v>
      </c>
      <c r="H33" s="34">
        <v>2016</v>
      </c>
      <c r="I33" s="34">
        <v>2017</v>
      </c>
      <c r="J33" s="34">
        <v>2018</v>
      </c>
      <c r="K33" s="34">
        <v>2019</v>
      </c>
      <c r="L33" s="34">
        <v>2020</v>
      </c>
      <c r="M33" s="34">
        <v>2021</v>
      </c>
      <c r="N33" s="34">
        <v>2022</v>
      </c>
      <c r="O33" s="34">
        <v>2023</v>
      </c>
    </row>
    <row r="34" spans="1:15" x14ac:dyDescent="0.25">
      <c r="A34" t="s">
        <v>21</v>
      </c>
      <c r="B34">
        <v>6.5</v>
      </c>
      <c r="C34">
        <v>6.4</v>
      </c>
      <c r="D34">
        <v>5.6</v>
      </c>
      <c r="E34">
        <v>5.8</v>
      </c>
      <c r="F34">
        <v>5.7</v>
      </c>
      <c r="G34">
        <v>5.9</v>
      </c>
      <c r="H34">
        <v>6</v>
      </c>
      <c r="I34">
        <v>6.2</v>
      </c>
      <c r="J34">
        <v>6.4</v>
      </c>
      <c r="K34">
        <v>6.6</v>
      </c>
      <c r="L34">
        <v>7.2</v>
      </c>
      <c r="M34">
        <v>7.5</v>
      </c>
      <c r="N34">
        <v>8</v>
      </c>
      <c r="O34">
        <v>8.1</v>
      </c>
    </row>
    <row r="35" spans="1:15" x14ac:dyDescent="0.25">
      <c r="A35" t="s">
        <v>23</v>
      </c>
      <c r="B35">
        <v>13.1</v>
      </c>
      <c r="C35">
        <v>14.5</v>
      </c>
      <c r="D35">
        <v>12.3</v>
      </c>
      <c r="E35">
        <v>16.399999999999999</v>
      </c>
      <c r="F35">
        <v>12.3</v>
      </c>
      <c r="G35">
        <v>16.5</v>
      </c>
      <c r="H35">
        <v>16.899999999999999</v>
      </c>
      <c r="I35">
        <v>13.4</v>
      </c>
      <c r="J35">
        <v>15.1</v>
      </c>
      <c r="K35">
        <v>17.5</v>
      </c>
      <c r="L35">
        <v>15.5</v>
      </c>
      <c r="M35">
        <v>23.8</v>
      </c>
      <c r="N35">
        <v>27.3</v>
      </c>
      <c r="O35">
        <v>16.100000000000001</v>
      </c>
    </row>
    <row r="36" spans="1:15" x14ac:dyDescent="0.25">
      <c r="A36" t="s">
        <v>24</v>
      </c>
      <c r="B36">
        <v>0.6</v>
      </c>
      <c r="C36">
        <v>0.8</v>
      </c>
      <c r="D36">
        <v>0.5</v>
      </c>
      <c r="E36">
        <v>0.2</v>
      </c>
      <c r="F36">
        <v>1.5</v>
      </c>
      <c r="G36">
        <v>1.1000000000000001</v>
      </c>
      <c r="H36">
        <v>2</v>
      </c>
      <c r="I36">
        <v>2.7</v>
      </c>
      <c r="J36">
        <v>2</v>
      </c>
      <c r="K36">
        <v>2.9</v>
      </c>
      <c r="L36">
        <v>2.8</v>
      </c>
      <c r="M36">
        <v>1.5</v>
      </c>
      <c r="N36">
        <v>3</v>
      </c>
      <c r="O36">
        <v>1.7</v>
      </c>
    </row>
    <row r="37" spans="1:15" ht="15.75" thickBot="1" x14ac:dyDescent="0.3">
      <c r="A37" s="34" t="s">
        <v>25</v>
      </c>
      <c r="B37" s="35" t="s">
        <v>22</v>
      </c>
      <c r="C37" s="35" t="s">
        <v>22</v>
      </c>
      <c r="D37" s="35" t="s">
        <v>22</v>
      </c>
      <c r="E37" s="34">
        <v>1.5</v>
      </c>
      <c r="F37" s="34">
        <v>1.6</v>
      </c>
      <c r="G37" s="34">
        <v>2</v>
      </c>
      <c r="H37" s="34">
        <v>1.6</v>
      </c>
      <c r="I37" s="34">
        <v>1.8</v>
      </c>
      <c r="J37" s="34">
        <v>1.9</v>
      </c>
      <c r="K37" s="34">
        <v>2.2000000000000002</v>
      </c>
      <c r="L37" s="34">
        <v>2.6</v>
      </c>
      <c r="M37" s="34">
        <v>2.9</v>
      </c>
      <c r="N37" s="34">
        <v>3.3</v>
      </c>
      <c r="O37" s="34">
        <v>3.8</v>
      </c>
    </row>
    <row r="39" spans="1:15" x14ac:dyDescent="0.25">
      <c r="A39" t="s">
        <v>107</v>
      </c>
    </row>
    <row r="40" spans="1:15" x14ac:dyDescent="0.25">
      <c r="A40" t="s">
        <v>108</v>
      </c>
    </row>
    <row r="42" spans="1:15" x14ac:dyDescent="0.25">
      <c r="A42" s="28" t="s">
        <v>30</v>
      </c>
    </row>
    <row r="43" spans="1:15" x14ac:dyDescent="0.25">
      <c r="A43" t="s">
        <v>31</v>
      </c>
    </row>
    <row r="45" spans="1:15" x14ac:dyDescent="0.25">
      <c r="A45" s="28" t="s">
        <v>32</v>
      </c>
    </row>
    <row r="46" spans="1:15" x14ac:dyDescent="0.25">
      <c r="A46" t="s">
        <v>46</v>
      </c>
    </row>
    <row r="51" spans="1:9" x14ac:dyDescent="0.25">
      <c r="A51" s="29" t="s">
        <v>35</v>
      </c>
    </row>
    <row r="52" spans="1:9" x14ac:dyDescent="0.25">
      <c r="A52" s="30" t="s">
        <v>109</v>
      </c>
      <c r="B52" s="16"/>
      <c r="C52" s="16"/>
      <c r="D52" s="16"/>
      <c r="E52" s="16"/>
      <c r="F52" s="16"/>
      <c r="G52" s="16"/>
      <c r="H52" s="16"/>
      <c r="I52" s="16"/>
    </row>
    <row r="53" spans="1:9" x14ac:dyDescent="0.25">
      <c r="A53" s="16"/>
      <c r="B53" s="16"/>
      <c r="C53" s="16"/>
      <c r="D53" s="16"/>
      <c r="E53" s="16"/>
      <c r="F53" s="16"/>
      <c r="G53" s="16"/>
      <c r="H53" s="16"/>
      <c r="I53" s="16"/>
    </row>
    <row r="54" spans="1:9" x14ac:dyDescent="0.25">
      <c r="A54" s="16"/>
      <c r="B54" s="16"/>
      <c r="C54" s="16"/>
      <c r="D54" s="16"/>
      <c r="E54" s="16"/>
      <c r="F54" s="16"/>
      <c r="G54" s="16"/>
      <c r="H54" s="16"/>
      <c r="I54" s="16"/>
    </row>
    <row r="55" spans="1:9" x14ac:dyDescent="0.25">
      <c r="A55" s="16"/>
      <c r="B55" s="16"/>
      <c r="C55" s="16"/>
      <c r="D55" s="16"/>
      <c r="E55" s="16"/>
      <c r="F55" s="16"/>
      <c r="G55" s="16"/>
      <c r="H55" s="16"/>
      <c r="I55" s="16"/>
    </row>
    <row r="56" spans="1:9" x14ac:dyDescent="0.25">
      <c r="A56" s="16"/>
      <c r="B56" s="16"/>
      <c r="C56" s="16"/>
      <c r="D56" s="16"/>
      <c r="E56" s="16"/>
      <c r="F56" s="16"/>
      <c r="G56" s="16"/>
      <c r="H56" s="16"/>
      <c r="I56" s="16"/>
    </row>
  </sheetData>
  <mergeCells count="11">
    <mergeCell ref="A12:C12"/>
    <mergeCell ref="B13:C13"/>
    <mergeCell ref="B14:C14"/>
    <mergeCell ref="B15:C15"/>
    <mergeCell ref="A52:I56"/>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DA63A"/>
  </sheetPr>
  <dimension ref="A1:N48"/>
  <sheetViews>
    <sheetView workbookViewId="0">
      <selection activeCell="E1" sqref="E1"/>
    </sheetView>
  </sheetViews>
  <sheetFormatPr defaultRowHeight="15" x14ac:dyDescent="0.25"/>
  <cols>
    <col min="1" max="1" width="15.7109375" customWidth="1"/>
  </cols>
  <sheetData>
    <row r="1" spans="1:5" ht="23.25" x14ac:dyDescent="0.35">
      <c r="A1" s="33" t="s">
        <v>82</v>
      </c>
    </row>
    <row r="2" spans="1:5" x14ac:dyDescent="0.25">
      <c r="A2" s="4" t="str">
        <f>HYPERLINK("#CONTENTS!A1", "CONTENTS")</f>
        <v>CONTENTS</v>
      </c>
    </row>
    <row r="5" spans="1:5" x14ac:dyDescent="0.25">
      <c r="A5" s="5" t="s">
        <v>1</v>
      </c>
      <c r="B5" s="6"/>
      <c r="C5" s="6"/>
      <c r="D5" s="6"/>
      <c r="E5" s="7"/>
    </row>
    <row r="6" spans="1:5" x14ac:dyDescent="0.25">
      <c r="A6" s="20" t="s">
        <v>2</v>
      </c>
      <c r="B6" s="17" t="s">
        <v>110</v>
      </c>
      <c r="C6" s="17"/>
      <c r="D6" s="17"/>
      <c r="E6" s="17"/>
    </row>
    <row r="7" spans="1:5" x14ac:dyDescent="0.25">
      <c r="A7" s="12" t="s">
        <v>4</v>
      </c>
      <c r="B7" s="9" t="s">
        <v>111</v>
      </c>
      <c r="C7" s="9"/>
      <c r="D7" s="9"/>
      <c r="E7" s="9"/>
    </row>
    <row r="8" spans="1:5" x14ac:dyDescent="0.25">
      <c r="A8" s="12" t="s">
        <v>6</v>
      </c>
      <c r="B8" s="10" t="s">
        <v>112</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6"/>
      <c r="D12" s="6"/>
      <c r="E12" s="7"/>
    </row>
    <row r="13" spans="1:5" x14ac:dyDescent="0.25">
      <c r="A13" s="20" t="s">
        <v>13</v>
      </c>
      <c r="B13" s="17" t="s">
        <v>95</v>
      </c>
      <c r="C13" s="17"/>
      <c r="D13" s="17"/>
      <c r="E13" s="17"/>
    </row>
    <row r="14" spans="1:5" x14ac:dyDescent="0.25">
      <c r="A14" s="12" t="s">
        <v>15</v>
      </c>
      <c r="B14" s="9" t="s">
        <v>113</v>
      </c>
      <c r="C14" s="9"/>
      <c r="D14" s="9"/>
      <c r="E14" s="9"/>
    </row>
    <row r="15" spans="1:5" x14ac:dyDescent="0.25">
      <c r="A15" s="13" t="s">
        <v>17</v>
      </c>
      <c r="B15" s="19" t="s">
        <v>18</v>
      </c>
      <c r="C15" s="19"/>
      <c r="D15" s="19"/>
      <c r="E15" s="19"/>
    </row>
    <row r="19" spans="1:14" x14ac:dyDescent="0.25">
      <c r="A19" s="2" t="s">
        <v>114</v>
      </c>
    </row>
    <row r="20" spans="1:14" x14ac:dyDescent="0.25">
      <c r="A20" s="22" t="s">
        <v>115</v>
      </c>
    </row>
    <row r="21" spans="1:14" x14ac:dyDescent="0.25">
      <c r="A21" s="22" t="s">
        <v>116</v>
      </c>
    </row>
    <row r="23" spans="1:14" ht="15.75" thickBot="1" x14ac:dyDescent="0.3">
      <c r="A23" s="34"/>
      <c r="B23" s="34">
        <v>2010</v>
      </c>
      <c r="C23" s="34">
        <v>2011</v>
      </c>
      <c r="D23" s="34">
        <v>2012</v>
      </c>
      <c r="E23" s="34">
        <v>2013</v>
      </c>
      <c r="F23" s="34">
        <v>2014</v>
      </c>
      <c r="G23" s="34">
        <v>2015</v>
      </c>
      <c r="H23" s="34">
        <v>2016</v>
      </c>
      <c r="I23" s="34">
        <v>2017</v>
      </c>
      <c r="J23" s="34">
        <v>2018</v>
      </c>
      <c r="K23" s="34">
        <v>2019</v>
      </c>
      <c r="L23" s="34">
        <v>2020</v>
      </c>
      <c r="M23" s="34">
        <v>2021</v>
      </c>
      <c r="N23" s="34">
        <v>2022</v>
      </c>
    </row>
    <row r="24" spans="1:14" x14ac:dyDescent="0.25">
      <c r="A24" t="s">
        <v>21</v>
      </c>
      <c r="B24" s="26" t="s">
        <v>22</v>
      </c>
      <c r="C24" s="26" t="s">
        <v>22</v>
      </c>
      <c r="D24">
        <v>5.88</v>
      </c>
      <c r="E24">
        <v>5.91</v>
      </c>
      <c r="F24">
        <v>6.08</v>
      </c>
      <c r="G24">
        <v>6.56</v>
      </c>
      <c r="H24">
        <v>7.09</v>
      </c>
      <c r="I24">
        <v>7.47</v>
      </c>
      <c r="J24">
        <v>7.99</v>
      </c>
      <c r="K24">
        <v>8.4700000000000006</v>
      </c>
      <c r="L24">
        <v>9.1</v>
      </c>
      <c r="M24" s="26" t="s">
        <v>22</v>
      </c>
      <c r="N24" s="26" t="s">
        <v>22</v>
      </c>
    </row>
    <row r="25" spans="1:14" x14ac:dyDescent="0.25">
      <c r="A25" t="s">
        <v>23</v>
      </c>
      <c r="B25">
        <v>6.1</v>
      </c>
      <c r="C25">
        <v>6.1</v>
      </c>
      <c r="D25">
        <v>7.31</v>
      </c>
      <c r="E25">
        <v>6.44</v>
      </c>
      <c r="F25">
        <v>6.25</v>
      </c>
      <c r="G25">
        <v>6.33</v>
      </c>
      <c r="H25">
        <v>7.81</v>
      </c>
      <c r="I25">
        <v>8.6</v>
      </c>
      <c r="J25">
        <v>9.75</v>
      </c>
      <c r="K25">
        <v>11.09</v>
      </c>
      <c r="L25">
        <v>11.45</v>
      </c>
      <c r="M25">
        <v>11.58</v>
      </c>
      <c r="N25">
        <v>11.43</v>
      </c>
    </row>
    <row r="26" spans="1:14" x14ac:dyDescent="0.25">
      <c r="A26" t="s">
        <v>24</v>
      </c>
      <c r="B26" s="26" t="s">
        <v>22</v>
      </c>
      <c r="C26" s="26" t="s">
        <v>22</v>
      </c>
      <c r="D26">
        <v>2.4</v>
      </c>
      <c r="E26">
        <v>3.13</v>
      </c>
      <c r="F26">
        <v>4.03</v>
      </c>
      <c r="G26">
        <v>4.9400000000000004</v>
      </c>
      <c r="H26">
        <v>6.05</v>
      </c>
      <c r="I26">
        <v>6.46</v>
      </c>
      <c r="J26">
        <v>6.94</v>
      </c>
      <c r="K26">
        <v>7.19</v>
      </c>
      <c r="L26">
        <v>7.21</v>
      </c>
      <c r="M26">
        <v>8.26</v>
      </c>
      <c r="N26">
        <v>8.94</v>
      </c>
    </row>
    <row r="27" spans="1:14" ht="15.75" thickBot="1" x14ac:dyDescent="0.3">
      <c r="A27" s="34" t="s">
        <v>25</v>
      </c>
      <c r="B27" s="35" t="s">
        <v>22</v>
      </c>
      <c r="C27" s="35" t="s">
        <v>22</v>
      </c>
      <c r="D27" s="35" t="s">
        <v>22</v>
      </c>
      <c r="E27" s="34">
        <v>0.23</v>
      </c>
      <c r="F27" s="34">
        <v>0.27</v>
      </c>
      <c r="G27" s="34">
        <v>0.44</v>
      </c>
      <c r="H27" s="34">
        <v>0.41</v>
      </c>
      <c r="I27" s="34">
        <v>0.39</v>
      </c>
      <c r="J27" s="34">
        <v>0.55000000000000004</v>
      </c>
      <c r="K27" s="34">
        <v>0.61</v>
      </c>
      <c r="L27" s="35" t="s">
        <v>22</v>
      </c>
      <c r="M27" s="35" t="s">
        <v>22</v>
      </c>
      <c r="N27" s="35" t="s">
        <v>22</v>
      </c>
    </row>
    <row r="29" spans="1:14" x14ac:dyDescent="0.25">
      <c r="A29" t="s">
        <v>28</v>
      </c>
    </row>
    <row r="30" spans="1:14" x14ac:dyDescent="0.25">
      <c r="A30" t="s">
        <v>117</v>
      </c>
    </row>
    <row r="32" spans="1:14" x14ac:dyDescent="0.25">
      <c r="A32" s="28" t="s">
        <v>30</v>
      </c>
    </row>
    <row r="33" spans="1:9" x14ac:dyDescent="0.25">
      <c r="A33" t="s">
        <v>31</v>
      </c>
    </row>
    <row r="35" spans="1:9" x14ac:dyDescent="0.25">
      <c r="A35" s="28" t="s">
        <v>32</v>
      </c>
    </row>
    <row r="36" spans="1:9" x14ac:dyDescent="0.25">
      <c r="A36" t="s">
        <v>46</v>
      </c>
    </row>
    <row r="41" spans="1:9" x14ac:dyDescent="0.25">
      <c r="A41" s="29" t="s">
        <v>35</v>
      </c>
    </row>
    <row r="42" spans="1:9" x14ac:dyDescent="0.25">
      <c r="A42" s="30" t="s">
        <v>118</v>
      </c>
      <c r="B42" s="16"/>
      <c r="C42" s="16"/>
      <c r="D42" s="16"/>
      <c r="E42" s="16"/>
      <c r="F42" s="16"/>
      <c r="G42" s="16"/>
      <c r="H42" s="16"/>
      <c r="I42" s="16"/>
    </row>
    <row r="43" spans="1:9" x14ac:dyDescent="0.25">
      <c r="A43" s="16"/>
      <c r="B43" s="16"/>
      <c r="C43" s="16"/>
      <c r="D43" s="16"/>
      <c r="E43" s="16"/>
      <c r="F43" s="16"/>
      <c r="G43" s="16"/>
      <c r="H43" s="16"/>
      <c r="I43" s="16"/>
    </row>
    <row r="44" spans="1:9" x14ac:dyDescent="0.25">
      <c r="A44" s="16"/>
      <c r="B44" s="16"/>
      <c r="C44" s="16"/>
      <c r="D44" s="16"/>
      <c r="E44" s="16"/>
      <c r="F44" s="16"/>
      <c r="G44" s="16"/>
      <c r="H44" s="16"/>
      <c r="I44" s="16"/>
    </row>
    <row r="45" spans="1:9" x14ac:dyDescent="0.25">
      <c r="A45" s="16"/>
      <c r="B45" s="16"/>
      <c r="C45" s="16"/>
      <c r="D45" s="16"/>
      <c r="E45" s="16"/>
      <c r="F45" s="16"/>
      <c r="G45" s="16"/>
      <c r="H45" s="16"/>
      <c r="I45" s="16"/>
    </row>
    <row r="46" spans="1:9" x14ac:dyDescent="0.25">
      <c r="A46" s="16"/>
      <c r="B46" s="16"/>
      <c r="C46" s="16"/>
      <c r="D46" s="16"/>
      <c r="E46" s="16"/>
      <c r="F46" s="16"/>
      <c r="G46" s="16"/>
      <c r="H46" s="16"/>
      <c r="I46" s="16"/>
    </row>
    <row r="47" spans="1:9" x14ac:dyDescent="0.25">
      <c r="A47" s="16"/>
      <c r="B47" s="16"/>
      <c r="C47" s="16"/>
      <c r="D47" s="16"/>
      <c r="E47" s="16"/>
      <c r="F47" s="16"/>
      <c r="G47" s="16"/>
      <c r="H47" s="16"/>
      <c r="I47" s="16"/>
    </row>
    <row r="48" spans="1:9" x14ac:dyDescent="0.25">
      <c r="A48" s="16"/>
      <c r="B48" s="16"/>
      <c r="C48" s="16"/>
      <c r="D48" s="16"/>
      <c r="E48" s="16"/>
      <c r="F48" s="16"/>
      <c r="G48" s="16"/>
      <c r="H48" s="16"/>
      <c r="I48" s="16"/>
    </row>
  </sheetData>
  <mergeCells count="11">
    <mergeCell ref="A12:E12"/>
    <mergeCell ref="B13:E13"/>
    <mergeCell ref="B14:E14"/>
    <mergeCell ref="B15:E15"/>
    <mergeCell ref="A42:I48"/>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DA63A"/>
  </sheetPr>
  <dimension ref="A1:M39"/>
  <sheetViews>
    <sheetView workbookViewId="0">
      <selection activeCell="E1" sqref="E1"/>
    </sheetView>
  </sheetViews>
  <sheetFormatPr defaultRowHeight="15" x14ac:dyDescent="0.25"/>
  <cols>
    <col min="1" max="1" width="15.7109375" customWidth="1"/>
  </cols>
  <sheetData>
    <row r="1" spans="1:5" ht="23.25" x14ac:dyDescent="0.35">
      <c r="A1" s="33" t="s">
        <v>82</v>
      </c>
    </row>
    <row r="2" spans="1:5" x14ac:dyDescent="0.25">
      <c r="A2" s="4" t="str">
        <f>HYPERLINK("#CONTENTS!A1", "CONTENTS")</f>
        <v>CONTENTS</v>
      </c>
    </row>
    <row r="5" spans="1:5" x14ac:dyDescent="0.25">
      <c r="A5" s="5" t="s">
        <v>1</v>
      </c>
      <c r="B5" s="6"/>
      <c r="C5" s="6"/>
      <c r="D5" s="6"/>
      <c r="E5" s="7"/>
    </row>
    <row r="6" spans="1:5" ht="30" customHeight="1" x14ac:dyDescent="0.25">
      <c r="A6" s="11" t="s">
        <v>2</v>
      </c>
      <c r="B6" s="8" t="s">
        <v>119</v>
      </c>
      <c r="C6" s="8"/>
      <c r="D6" s="8"/>
      <c r="E6" s="8"/>
    </row>
    <row r="7" spans="1:5" x14ac:dyDescent="0.25">
      <c r="A7" s="12" t="s">
        <v>4</v>
      </c>
      <c r="B7" s="9" t="s">
        <v>120</v>
      </c>
      <c r="C7" s="9"/>
      <c r="D7" s="9"/>
      <c r="E7" s="9"/>
    </row>
    <row r="8" spans="1:5" x14ac:dyDescent="0.25">
      <c r="A8" s="12" t="s">
        <v>6</v>
      </c>
      <c r="B8" s="10" t="s">
        <v>121</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6"/>
      <c r="D12" s="6"/>
      <c r="E12" s="7"/>
    </row>
    <row r="13" spans="1:5" x14ac:dyDescent="0.25">
      <c r="A13" s="20" t="s">
        <v>13</v>
      </c>
      <c r="B13" s="17" t="s">
        <v>14</v>
      </c>
      <c r="C13" s="17"/>
      <c r="D13" s="17"/>
      <c r="E13" s="17"/>
    </row>
    <row r="14" spans="1:5" x14ac:dyDescent="0.25">
      <c r="A14" s="12" t="s">
        <v>15</v>
      </c>
      <c r="B14" s="9" t="s">
        <v>122</v>
      </c>
      <c r="C14" s="9"/>
      <c r="D14" s="9"/>
      <c r="E14" s="9"/>
    </row>
    <row r="15" spans="1:5" x14ac:dyDescent="0.25">
      <c r="A15" s="13" t="s">
        <v>17</v>
      </c>
      <c r="B15" s="19" t="s">
        <v>18</v>
      </c>
      <c r="C15" s="19"/>
      <c r="D15" s="19"/>
      <c r="E15" s="19"/>
    </row>
    <row r="19" spans="1:13" x14ac:dyDescent="0.25">
      <c r="A19" s="2" t="s">
        <v>123</v>
      </c>
    </row>
    <row r="20" spans="1:13" x14ac:dyDescent="0.25">
      <c r="A20" s="22" t="s">
        <v>124</v>
      </c>
    </row>
    <row r="22" spans="1:13" ht="15.75" thickBot="1" x14ac:dyDescent="0.3">
      <c r="A22" s="34"/>
      <c r="B22" s="34">
        <v>2011</v>
      </c>
      <c r="C22" s="34">
        <v>2012</v>
      </c>
      <c r="D22" s="34">
        <v>2013</v>
      </c>
      <c r="E22" s="34">
        <v>2014</v>
      </c>
      <c r="F22" s="34">
        <v>2015</v>
      </c>
      <c r="G22" s="34">
        <v>2016</v>
      </c>
      <c r="H22" s="34">
        <v>2017</v>
      </c>
      <c r="I22" s="34">
        <v>2018</v>
      </c>
      <c r="J22" s="34">
        <v>2019</v>
      </c>
      <c r="K22" s="34">
        <v>2020</v>
      </c>
      <c r="L22" s="34">
        <v>2021</v>
      </c>
      <c r="M22" s="34">
        <v>2022</v>
      </c>
    </row>
    <row r="23" spans="1:13" x14ac:dyDescent="0.25">
      <c r="A23" t="s">
        <v>21</v>
      </c>
      <c r="B23">
        <v>116</v>
      </c>
      <c r="C23">
        <v>105</v>
      </c>
      <c r="D23">
        <v>101</v>
      </c>
      <c r="E23">
        <v>105</v>
      </c>
      <c r="F23">
        <v>106</v>
      </c>
      <c r="G23">
        <v>101</v>
      </c>
      <c r="H23">
        <v>92</v>
      </c>
      <c r="I23">
        <v>93</v>
      </c>
      <c r="J23">
        <v>85</v>
      </c>
      <c r="K23">
        <v>73</v>
      </c>
      <c r="L23">
        <v>66</v>
      </c>
      <c r="M23">
        <v>54</v>
      </c>
    </row>
    <row r="24" spans="1:13" x14ac:dyDescent="0.25">
      <c r="A24" t="s">
        <v>23</v>
      </c>
      <c r="B24">
        <v>169</v>
      </c>
      <c r="C24">
        <v>233</v>
      </c>
      <c r="D24">
        <v>173</v>
      </c>
      <c r="E24">
        <v>81</v>
      </c>
      <c r="F24">
        <v>100</v>
      </c>
      <c r="G24">
        <v>96</v>
      </c>
      <c r="H24">
        <v>103</v>
      </c>
      <c r="I24">
        <v>101</v>
      </c>
      <c r="J24">
        <v>101</v>
      </c>
      <c r="K24">
        <v>102</v>
      </c>
      <c r="L24">
        <v>96</v>
      </c>
      <c r="M24">
        <v>109</v>
      </c>
    </row>
    <row r="25" spans="1:13" ht="15.75" thickBot="1" x14ac:dyDescent="0.3">
      <c r="A25" s="34" t="s">
        <v>24</v>
      </c>
      <c r="B25" s="34">
        <v>133</v>
      </c>
      <c r="C25" s="34">
        <v>133</v>
      </c>
      <c r="D25" s="34">
        <v>133</v>
      </c>
      <c r="E25" s="34">
        <v>130</v>
      </c>
      <c r="F25" s="34">
        <v>116</v>
      </c>
      <c r="G25" s="34">
        <v>99</v>
      </c>
      <c r="H25" s="34">
        <v>85</v>
      </c>
      <c r="I25" s="34">
        <v>89</v>
      </c>
      <c r="J25" s="34">
        <v>81</v>
      </c>
      <c r="K25" s="34">
        <v>75</v>
      </c>
      <c r="L25" s="34">
        <v>56</v>
      </c>
      <c r="M25" s="34">
        <v>59</v>
      </c>
    </row>
    <row r="27" spans="1:13" x14ac:dyDescent="0.25">
      <c r="A27" t="s">
        <v>125</v>
      </c>
    </row>
    <row r="28" spans="1:13" x14ac:dyDescent="0.25">
      <c r="A28" t="s">
        <v>126</v>
      </c>
    </row>
    <row r="33" spans="1:9" x14ac:dyDescent="0.25">
      <c r="A33" s="29" t="s">
        <v>35</v>
      </c>
    </row>
    <row r="34" spans="1:9" x14ac:dyDescent="0.25">
      <c r="A34" s="30" t="s">
        <v>127</v>
      </c>
      <c r="B34" s="16"/>
      <c r="C34" s="16"/>
      <c r="D34" s="16"/>
      <c r="E34" s="16"/>
      <c r="F34" s="16"/>
      <c r="G34" s="16"/>
      <c r="H34" s="16"/>
      <c r="I34" s="16"/>
    </row>
    <row r="35" spans="1:9" x14ac:dyDescent="0.25">
      <c r="A35" s="16"/>
      <c r="B35" s="16"/>
      <c r="C35" s="16"/>
      <c r="D35" s="16"/>
      <c r="E35" s="16"/>
      <c r="F35" s="16"/>
      <c r="G35" s="16"/>
      <c r="H35" s="16"/>
      <c r="I35" s="16"/>
    </row>
    <row r="36" spans="1:9" x14ac:dyDescent="0.25">
      <c r="A36" s="16"/>
      <c r="B36" s="16"/>
      <c r="C36" s="16"/>
      <c r="D36" s="16"/>
      <c r="E36" s="16"/>
      <c r="F36" s="16"/>
      <c r="G36" s="16"/>
      <c r="H36" s="16"/>
      <c r="I36" s="16"/>
    </row>
    <row r="37" spans="1:9" x14ac:dyDescent="0.25">
      <c r="A37" s="16"/>
      <c r="B37" s="16"/>
      <c r="C37" s="16"/>
      <c r="D37" s="16"/>
      <c r="E37" s="16"/>
      <c r="F37" s="16"/>
      <c r="G37" s="16"/>
      <c r="H37" s="16"/>
      <c r="I37" s="16"/>
    </row>
    <row r="38" spans="1:9" x14ac:dyDescent="0.25">
      <c r="A38" s="16"/>
      <c r="B38" s="16"/>
      <c r="C38" s="16"/>
      <c r="D38" s="16"/>
      <c r="E38" s="16"/>
      <c r="F38" s="16"/>
      <c r="G38" s="16"/>
      <c r="H38" s="16"/>
      <c r="I38" s="16"/>
    </row>
    <row r="39" spans="1:9" x14ac:dyDescent="0.25">
      <c r="A39" s="16"/>
      <c r="B39" s="16"/>
      <c r="C39" s="16"/>
      <c r="D39" s="16"/>
      <c r="E39" s="16"/>
      <c r="F39" s="16"/>
      <c r="G39" s="16"/>
      <c r="H39" s="16"/>
      <c r="I39" s="16"/>
    </row>
  </sheetData>
  <mergeCells count="11">
    <mergeCell ref="A12:E12"/>
    <mergeCell ref="B13:E13"/>
    <mergeCell ref="B14:E14"/>
    <mergeCell ref="B15:E15"/>
    <mergeCell ref="A34:I39"/>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DA63A"/>
  </sheetPr>
  <dimension ref="A1:N51"/>
  <sheetViews>
    <sheetView workbookViewId="0">
      <selection activeCell="E1" sqref="E1"/>
    </sheetView>
  </sheetViews>
  <sheetFormatPr defaultRowHeight="15" x14ac:dyDescent="0.25"/>
  <cols>
    <col min="1" max="1" width="15.7109375" customWidth="1"/>
  </cols>
  <sheetData>
    <row r="1" spans="1:5" ht="23.25" x14ac:dyDescent="0.35">
      <c r="A1" s="33" t="s">
        <v>82</v>
      </c>
    </row>
    <row r="2" spans="1:5" x14ac:dyDescent="0.25">
      <c r="A2" s="4" t="str">
        <f>HYPERLINK("#CONTENTS!A1", "CONTENTS")</f>
        <v>CONTENTS</v>
      </c>
    </row>
    <row r="5" spans="1:5" x14ac:dyDescent="0.25">
      <c r="A5" s="5" t="s">
        <v>1</v>
      </c>
      <c r="B5" s="6"/>
      <c r="C5" s="6"/>
      <c r="D5" s="6"/>
      <c r="E5" s="7"/>
    </row>
    <row r="6" spans="1:5" x14ac:dyDescent="0.25">
      <c r="A6" s="20" t="s">
        <v>2</v>
      </c>
      <c r="B6" s="17" t="s">
        <v>128</v>
      </c>
      <c r="C6" s="17"/>
      <c r="D6" s="17"/>
      <c r="E6" s="17"/>
    </row>
    <row r="7" spans="1:5" x14ac:dyDescent="0.25">
      <c r="A7" s="12" t="s">
        <v>4</v>
      </c>
      <c r="B7" s="9" t="s">
        <v>129</v>
      </c>
      <c r="C7" s="9"/>
      <c r="D7" s="9"/>
      <c r="E7" s="9"/>
    </row>
    <row r="8" spans="1:5" x14ac:dyDescent="0.25">
      <c r="A8" s="12" t="s">
        <v>6</v>
      </c>
      <c r="B8" s="10" t="s">
        <v>130</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4" x14ac:dyDescent="0.25">
      <c r="A19" s="2" t="s">
        <v>131</v>
      </c>
    </row>
    <row r="20" spans="1:14" x14ac:dyDescent="0.25">
      <c r="A20" s="22" t="s">
        <v>132</v>
      </c>
    </row>
    <row r="22" spans="1:14" ht="15.75" thickBot="1" x14ac:dyDescent="0.3">
      <c r="A22" s="34"/>
      <c r="B22" s="34">
        <v>2010</v>
      </c>
      <c r="C22" s="34">
        <v>2011</v>
      </c>
      <c r="D22" s="34">
        <v>2012</v>
      </c>
      <c r="E22" s="34">
        <v>2013</v>
      </c>
      <c r="F22" s="34">
        <v>2014</v>
      </c>
      <c r="G22" s="34">
        <v>2015</v>
      </c>
      <c r="H22" s="34">
        <v>2016</v>
      </c>
      <c r="I22" s="34">
        <v>2017</v>
      </c>
      <c r="J22" s="34">
        <v>2018</v>
      </c>
      <c r="K22" s="34">
        <v>2019</v>
      </c>
      <c r="L22" s="34">
        <v>2020</v>
      </c>
      <c r="M22" s="34">
        <v>2021</v>
      </c>
      <c r="N22" s="34">
        <v>2022</v>
      </c>
    </row>
    <row r="23" spans="1:14" x14ac:dyDescent="0.25">
      <c r="A23" t="s">
        <v>21</v>
      </c>
      <c r="B23">
        <v>3313407</v>
      </c>
      <c r="C23">
        <v>3284996</v>
      </c>
      <c r="D23">
        <v>3283256</v>
      </c>
      <c r="E23">
        <v>3260710</v>
      </c>
      <c r="F23">
        <v>3285089</v>
      </c>
      <c r="G23">
        <v>3310188</v>
      </c>
      <c r="H23">
        <v>3330759</v>
      </c>
      <c r="I23">
        <v>3329748</v>
      </c>
      <c r="J23">
        <v>3293462</v>
      </c>
      <c r="K23">
        <v>3200685</v>
      </c>
      <c r="L23">
        <v>3165637</v>
      </c>
      <c r="M23">
        <v>3092556</v>
      </c>
      <c r="N23">
        <v>2938969</v>
      </c>
    </row>
    <row r="24" spans="1:14" x14ac:dyDescent="0.25">
      <c r="A24" t="s">
        <v>23</v>
      </c>
      <c r="B24">
        <v>78418</v>
      </c>
      <c r="C24">
        <v>74842</v>
      </c>
      <c r="D24">
        <v>73411</v>
      </c>
      <c r="E24">
        <v>71458</v>
      </c>
      <c r="F24">
        <v>72027</v>
      </c>
      <c r="G24">
        <v>73548</v>
      </c>
      <c r="H24">
        <v>74707</v>
      </c>
      <c r="I24">
        <v>77078</v>
      </c>
      <c r="J24">
        <v>75514</v>
      </c>
      <c r="K24">
        <v>70708</v>
      </c>
      <c r="L24">
        <v>72827</v>
      </c>
      <c r="M24">
        <v>65201</v>
      </c>
      <c r="N24">
        <v>62944</v>
      </c>
    </row>
    <row r="25" spans="1:14" ht="15.75" thickBot="1" x14ac:dyDescent="0.3">
      <c r="A25" s="34" t="s">
        <v>24</v>
      </c>
      <c r="B25" s="34">
        <v>31249</v>
      </c>
      <c r="C25" s="34">
        <v>32825</v>
      </c>
      <c r="D25" s="34">
        <v>31177</v>
      </c>
      <c r="E25" s="34">
        <v>25625</v>
      </c>
      <c r="F25" s="34">
        <v>25017</v>
      </c>
      <c r="G25" s="34">
        <v>26643</v>
      </c>
      <c r="H25" s="34">
        <v>25230</v>
      </c>
      <c r="I25" s="34">
        <v>28198</v>
      </c>
      <c r="J25" s="34">
        <v>28175</v>
      </c>
      <c r="K25" s="34">
        <v>27600</v>
      </c>
      <c r="L25" s="34">
        <v>27802</v>
      </c>
      <c r="M25" s="34">
        <v>27190</v>
      </c>
      <c r="N25" s="34">
        <v>25341</v>
      </c>
    </row>
    <row r="29" spans="1:14" x14ac:dyDescent="0.25">
      <c r="A29" s="2" t="s">
        <v>133</v>
      </c>
    </row>
    <row r="30" spans="1:14" x14ac:dyDescent="0.25">
      <c r="A30" s="22" t="s">
        <v>132</v>
      </c>
    </row>
    <row r="32" spans="1:14" ht="15.75" thickBot="1" x14ac:dyDescent="0.3">
      <c r="A32" s="34"/>
      <c r="B32" s="34">
        <v>2010</v>
      </c>
      <c r="C32" s="34">
        <v>2011</v>
      </c>
      <c r="D32" s="34">
        <v>2012</v>
      </c>
      <c r="E32" s="34">
        <v>2013</v>
      </c>
      <c r="F32" s="34">
        <v>2014</v>
      </c>
      <c r="G32" s="34">
        <v>2015</v>
      </c>
      <c r="H32" s="34">
        <v>2016</v>
      </c>
      <c r="I32" s="34">
        <v>2017</v>
      </c>
      <c r="J32" s="34">
        <v>2018</v>
      </c>
      <c r="K32" s="34">
        <v>2019</v>
      </c>
      <c r="L32" s="34">
        <v>2020</v>
      </c>
      <c r="M32" s="34">
        <v>2021</v>
      </c>
      <c r="N32" s="34">
        <v>2022</v>
      </c>
    </row>
    <row r="33" spans="1:14" x14ac:dyDescent="0.25">
      <c r="A33" t="s">
        <v>21</v>
      </c>
      <c r="B33">
        <v>20.3</v>
      </c>
      <c r="C33">
        <v>20.3</v>
      </c>
      <c r="D33">
        <v>20.399999999999999</v>
      </c>
      <c r="E33">
        <v>20.3</v>
      </c>
      <c r="F33">
        <v>20.399999999999999</v>
      </c>
      <c r="G33">
        <v>20.5</v>
      </c>
      <c r="H33">
        <v>20.6</v>
      </c>
      <c r="I33">
        <v>20.6</v>
      </c>
      <c r="J33">
        <v>20.3</v>
      </c>
      <c r="K33">
        <v>19.600000000000001</v>
      </c>
      <c r="L33">
        <v>19.600000000000001</v>
      </c>
      <c r="M33">
        <v>19.2</v>
      </c>
      <c r="N33">
        <v>18.3</v>
      </c>
    </row>
    <row r="34" spans="1:14" x14ac:dyDescent="0.25">
      <c r="A34" t="s">
        <v>23</v>
      </c>
      <c r="B34">
        <v>29.3</v>
      </c>
      <c r="C34">
        <v>28</v>
      </c>
      <c r="D34">
        <v>27.6</v>
      </c>
      <c r="E34">
        <v>27.2</v>
      </c>
      <c r="F34">
        <v>27.2</v>
      </c>
      <c r="G34">
        <v>27.9</v>
      </c>
      <c r="H34">
        <v>28.5</v>
      </c>
      <c r="I34">
        <v>29.3</v>
      </c>
      <c r="J34">
        <v>28.7</v>
      </c>
      <c r="K34">
        <v>26.9</v>
      </c>
      <c r="L34">
        <v>27.8</v>
      </c>
      <c r="M34">
        <v>24.9</v>
      </c>
      <c r="N34">
        <v>24</v>
      </c>
    </row>
    <row r="35" spans="1:14" ht="15.75" thickBot="1" x14ac:dyDescent="0.3">
      <c r="A35" s="34" t="s">
        <v>24</v>
      </c>
      <c r="B35" s="34">
        <v>23.4</v>
      </c>
      <c r="C35" s="34">
        <v>24.8</v>
      </c>
      <c r="D35" s="34">
        <v>23.4</v>
      </c>
      <c r="E35" s="34">
        <v>19.7</v>
      </c>
      <c r="F35" s="34">
        <v>20.2</v>
      </c>
      <c r="G35" s="34">
        <v>17.3</v>
      </c>
      <c r="H35" s="34">
        <v>16.100000000000001</v>
      </c>
      <c r="I35" s="34">
        <v>18.8</v>
      </c>
      <c r="J35" s="34">
        <v>19</v>
      </c>
      <c r="K35" s="34">
        <v>18.3</v>
      </c>
      <c r="L35" s="34">
        <v>18.5</v>
      </c>
      <c r="M35" s="34">
        <v>18.399999999999999</v>
      </c>
      <c r="N35" s="34">
        <v>17.5</v>
      </c>
    </row>
    <row r="37" spans="1:14" x14ac:dyDescent="0.25">
      <c r="A37" t="s">
        <v>134</v>
      </c>
    </row>
    <row r="38" spans="1:14" x14ac:dyDescent="0.25">
      <c r="A38" t="s">
        <v>135</v>
      </c>
    </row>
    <row r="43" spans="1:14" x14ac:dyDescent="0.25">
      <c r="A43" s="29" t="s">
        <v>35</v>
      </c>
    </row>
    <row r="44" spans="1:14" x14ac:dyDescent="0.25">
      <c r="A44" s="30" t="s">
        <v>136</v>
      </c>
      <c r="B44" s="16"/>
      <c r="C44" s="16"/>
      <c r="D44" s="16"/>
      <c r="E44" s="16"/>
      <c r="F44" s="16"/>
      <c r="G44" s="16"/>
      <c r="H44" s="16"/>
      <c r="I44" s="16"/>
    </row>
    <row r="45" spans="1:14" x14ac:dyDescent="0.25">
      <c r="A45" s="16"/>
      <c r="B45" s="16"/>
      <c r="C45" s="16"/>
      <c r="D45" s="16"/>
      <c r="E45" s="16"/>
      <c r="F45" s="16"/>
      <c r="G45" s="16"/>
      <c r="H45" s="16"/>
      <c r="I45" s="16"/>
    </row>
    <row r="46" spans="1:14" x14ac:dyDescent="0.25">
      <c r="A46" s="16"/>
      <c r="B46" s="16"/>
      <c r="C46" s="16"/>
      <c r="D46" s="16"/>
      <c r="E46" s="16"/>
      <c r="F46" s="16"/>
      <c r="G46" s="16"/>
      <c r="H46" s="16"/>
      <c r="I46" s="16"/>
    </row>
    <row r="47" spans="1:14" x14ac:dyDescent="0.25">
      <c r="A47" s="16"/>
      <c r="B47" s="16"/>
      <c r="C47" s="16"/>
      <c r="D47" s="16"/>
      <c r="E47" s="16"/>
      <c r="F47" s="16"/>
      <c r="G47" s="16"/>
      <c r="H47" s="16"/>
      <c r="I47" s="16"/>
    </row>
    <row r="48" spans="1:14" x14ac:dyDescent="0.25">
      <c r="A48" s="16"/>
      <c r="B48" s="16"/>
      <c r="C48" s="16"/>
      <c r="D48" s="16"/>
      <c r="E48" s="16"/>
      <c r="F48" s="16"/>
      <c r="G48" s="16"/>
      <c r="H48" s="16"/>
      <c r="I48" s="16"/>
    </row>
    <row r="49" spans="1:9" x14ac:dyDescent="0.25">
      <c r="A49" s="16"/>
      <c r="B49" s="16"/>
      <c r="C49" s="16"/>
      <c r="D49" s="16"/>
      <c r="E49" s="16"/>
      <c r="F49" s="16"/>
      <c r="G49" s="16"/>
      <c r="H49" s="16"/>
      <c r="I49" s="16"/>
    </row>
    <row r="50" spans="1:9" x14ac:dyDescent="0.25">
      <c r="A50" s="16"/>
      <c r="B50" s="16"/>
      <c r="C50" s="16"/>
      <c r="D50" s="16"/>
      <c r="E50" s="16"/>
      <c r="F50" s="16"/>
      <c r="G50" s="16"/>
      <c r="H50" s="16"/>
      <c r="I50" s="16"/>
    </row>
    <row r="51" spans="1:9" x14ac:dyDescent="0.25">
      <c r="A51" s="16"/>
      <c r="B51" s="16"/>
      <c r="C51" s="16"/>
      <c r="D51" s="16"/>
      <c r="E51" s="16"/>
      <c r="F51" s="16"/>
      <c r="G51" s="16"/>
      <c r="H51" s="16"/>
      <c r="I51" s="16"/>
    </row>
  </sheetData>
  <mergeCells count="11">
    <mergeCell ref="A12:C12"/>
    <mergeCell ref="B13:C13"/>
    <mergeCell ref="B14:C14"/>
    <mergeCell ref="B15:C15"/>
    <mergeCell ref="A44:I51"/>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C9F38"/>
  </sheetPr>
  <dimension ref="A1:N71"/>
  <sheetViews>
    <sheetView workbookViewId="0">
      <selection activeCell="H1" sqref="H1"/>
    </sheetView>
  </sheetViews>
  <sheetFormatPr defaultRowHeight="15" x14ac:dyDescent="0.25"/>
  <cols>
    <col min="1" max="1" width="15.7109375" customWidth="1"/>
  </cols>
  <sheetData>
    <row r="1" spans="1:5" ht="23.25" x14ac:dyDescent="0.35">
      <c r="A1" s="36" t="s">
        <v>137</v>
      </c>
    </row>
    <row r="2" spans="1:5" x14ac:dyDescent="0.25">
      <c r="A2" s="4" t="str">
        <f>HYPERLINK("#CONTENTS!A1", "CONTENTS")</f>
        <v>CONTENTS</v>
      </c>
    </row>
    <row r="5" spans="1:5" x14ac:dyDescent="0.25">
      <c r="A5" s="5" t="s">
        <v>1</v>
      </c>
      <c r="B5" s="6"/>
      <c r="C5" s="6"/>
      <c r="D5" s="6"/>
      <c r="E5" s="7"/>
    </row>
    <row r="6" spans="1:5" x14ac:dyDescent="0.25">
      <c r="A6" s="20" t="s">
        <v>2</v>
      </c>
      <c r="B6" s="17" t="s">
        <v>138</v>
      </c>
      <c r="C6" s="17"/>
      <c r="D6" s="17"/>
      <c r="E6" s="17"/>
    </row>
    <row r="7" spans="1:5" x14ac:dyDescent="0.25">
      <c r="A7" s="12" t="s">
        <v>4</v>
      </c>
      <c r="B7" s="9" t="s">
        <v>139</v>
      </c>
      <c r="C7" s="9"/>
      <c r="D7" s="9"/>
      <c r="E7" s="9"/>
    </row>
    <row r="8" spans="1:5" x14ac:dyDescent="0.25">
      <c r="A8" s="12" t="s">
        <v>6</v>
      </c>
      <c r="B8" s="10" t="s">
        <v>140</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95</v>
      </c>
      <c r="C13" s="17"/>
    </row>
    <row r="14" spans="1:5" x14ac:dyDescent="0.25">
      <c r="A14" s="12" t="s">
        <v>15</v>
      </c>
      <c r="B14" s="31" t="s">
        <v>40</v>
      </c>
      <c r="C14" s="31"/>
    </row>
    <row r="15" spans="1:5" x14ac:dyDescent="0.25">
      <c r="A15" s="13" t="s">
        <v>17</v>
      </c>
      <c r="B15" s="19" t="s">
        <v>40</v>
      </c>
      <c r="C15" s="19"/>
    </row>
    <row r="19" spans="1:14" x14ac:dyDescent="0.25">
      <c r="A19" s="2" t="s">
        <v>141</v>
      </c>
    </row>
    <row r="20" spans="1:14" x14ac:dyDescent="0.25">
      <c r="A20" s="22" t="s">
        <v>142</v>
      </c>
    </row>
    <row r="22" spans="1:14" ht="15.75" thickBot="1" x14ac:dyDescent="0.3">
      <c r="A22" s="37"/>
      <c r="B22" s="37">
        <v>2010</v>
      </c>
      <c r="C22" s="37">
        <v>2011</v>
      </c>
      <c r="D22" s="37">
        <v>2012</v>
      </c>
      <c r="E22" s="37">
        <v>2013</v>
      </c>
      <c r="F22" s="37">
        <v>2014</v>
      </c>
      <c r="G22" s="37">
        <v>2015</v>
      </c>
      <c r="H22" s="37">
        <v>2016</v>
      </c>
      <c r="I22" s="37">
        <v>2017</v>
      </c>
      <c r="J22" s="37">
        <v>2018</v>
      </c>
      <c r="K22" s="37">
        <v>2019</v>
      </c>
      <c r="L22" s="37">
        <v>2020</v>
      </c>
      <c r="M22" s="37">
        <v>2021</v>
      </c>
      <c r="N22" s="37">
        <v>2022</v>
      </c>
    </row>
    <row r="23" spans="1:14" x14ac:dyDescent="0.25">
      <c r="A23" t="s">
        <v>21</v>
      </c>
      <c r="B23">
        <v>61.8</v>
      </c>
      <c r="C23">
        <v>61.4</v>
      </c>
      <c r="D23">
        <v>61.3</v>
      </c>
      <c r="E23">
        <v>61</v>
      </c>
      <c r="F23">
        <v>61.3</v>
      </c>
      <c r="G23">
        <v>62.8</v>
      </c>
      <c r="H23">
        <v>64</v>
      </c>
      <c r="I23">
        <v>63.9</v>
      </c>
      <c r="J23">
        <v>64</v>
      </c>
      <c r="K23">
        <v>64.599999999999994</v>
      </c>
      <c r="L23">
        <v>64</v>
      </c>
      <c r="M23">
        <v>63.6</v>
      </c>
      <c r="N23">
        <v>62.6</v>
      </c>
    </row>
    <row r="24" spans="1:14" x14ac:dyDescent="0.25">
      <c r="A24" t="s">
        <v>23</v>
      </c>
      <c r="B24">
        <v>62</v>
      </c>
      <c r="C24">
        <v>61.8</v>
      </c>
      <c r="D24">
        <v>61.4</v>
      </c>
      <c r="E24">
        <v>60.5</v>
      </c>
      <c r="F24">
        <v>60.9</v>
      </c>
      <c r="G24">
        <v>59.1</v>
      </c>
      <c r="H24">
        <v>60.3</v>
      </c>
      <c r="I24">
        <v>59.7</v>
      </c>
      <c r="J24">
        <v>60.9</v>
      </c>
      <c r="K24">
        <v>58.9</v>
      </c>
      <c r="L24">
        <v>58</v>
      </c>
      <c r="M24">
        <v>56.6</v>
      </c>
      <c r="N24">
        <v>55.9</v>
      </c>
    </row>
    <row r="25" spans="1:14" ht="15.75" thickBot="1" x14ac:dyDescent="0.3">
      <c r="A25" s="37" t="s">
        <v>24</v>
      </c>
      <c r="B25" s="37">
        <v>59</v>
      </c>
      <c r="C25" s="37">
        <v>60.7</v>
      </c>
      <c r="D25" s="37">
        <v>63.1</v>
      </c>
      <c r="E25" s="37">
        <v>59</v>
      </c>
      <c r="F25" s="37">
        <v>59.3</v>
      </c>
      <c r="G25" s="37">
        <v>56.1</v>
      </c>
      <c r="H25" s="37">
        <v>57.9</v>
      </c>
      <c r="I25" s="37">
        <v>57.6</v>
      </c>
      <c r="J25" s="37">
        <v>57.5</v>
      </c>
      <c r="K25" s="37">
        <v>57.4</v>
      </c>
      <c r="L25" s="37">
        <v>58.5</v>
      </c>
      <c r="M25" s="37">
        <v>58.6</v>
      </c>
      <c r="N25" s="37">
        <v>60.3</v>
      </c>
    </row>
    <row r="29" spans="1:14" x14ac:dyDescent="0.25">
      <c r="A29" s="2" t="s">
        <v>141</v>
      </c>
    </row>
    <row r="30" spans="1:14" x14ac:dyDescent="0.25">
      <c r="A30" s="22" t="s">
        <v>143</v>
      </c>
    </row>
    <row r="32" spans="1:14" ht="15.75" thickBot="1" x14ac:dyDescent="0.3">
      <c r="A32" s="37"/>
      <c r="B32" s="37">
        <v>2010</v>
      </c>
      <c r="C32" s="37">
        <v>2011</v>
      </c>
      <c r="D32" s="37">
        <v>2012</v>
      </c>
      <c r="E32" s="37">
        <v>2013</v>
      </c>
      <c r="F32" s="37">
        <v>2014</v>
      </c>
      <c r="G32" s="37">
        <v>2015</v>
      </c>
      <c r="H32" s="37">
        <v>2016</v>
      </c>
      <c r="I32" s="37">
        <v>2017</v>
      </c>
      <c r="J32" s="37">
        <v>2018</v>
      </c>
      <c r="K32" s="37">
        <v>2019</v>
      </c>
      <c r="L32" s="37">
        <v>2020</v>
      </c>
      <c r="M32" s="37">
        <v>2021</v>
      </c>
      <c r="N32" s="37">
        <v>2022</v>
      </c>
    </row>
    <row r="33" spans="1:14" x14ac:dyDescent="0.25">
      <c r="A33" t="s">
        <v>21</v>
      </c>
      <c r="B33">
        <v>61.3</v>
      </c>
      <c r="C33">
        <v>61.1</v>
      </c>
      <c r="D33">
        <v>61</v>
      </c>
      <c r="E33">
        <v>60.9</v>
      </c>
      <c r="F33">
        <v>61.1</v>
      </c>
      <c r="G33">
        <v>62.4</v>
      </c>
      <c r="H33">
        <v>63.6</v>
      </c>
      <c r="I33">
        <v>63.5</v>
      </c>
      <c r="J33">
        <v>63.7</v>
      </c>
      <c r="K33">
        <v>64.2</v>
      </c>
      <c r="L33">
        <v>63.5</v>
      </c>
      <c r="M33">
        <v>63.1</v>
      </c>
      <c r="N33">
        <v>62.4</v>
      </c>
    </row>
    <row r="34" spans="1:14" x14ac:dyDescent="0.25">
      <c r="A34" t="s">
        <v>23</v>
      </c>
      <c r="B34">
        <v>62.3</v>
      </c>
      <c r="C34">
        <v>63.7</v>
      </c>
      <c r="D34">
        <v>61.2</v>
      </c>
      <c r="E34">
        <v>60.7</v>
      </c>
      <c r="F34">
        <v>60.3</v>
      </c>
      <c r="G34">
        <v>60.4</v>
      </c>
      <c r="H34">
        <v>60.3</v>
      </c>
      <c r="I34">
        <v>59.8</v>
      </c>
      <c r="J34">
        <v>62.5</v>
      </c>
      <c r="K34">
        <v>59</v>
      </c>
      <c r="L34">
        <v>58.1</v>
      </c>
      <c r="M34">
        <v>58.2</v>
      </c>
      <c r="N34">
        <v>57.1</v>
      </c>
    </row>
    <row r="35" spans="1:14" ht="15.75" thickBot="1" x14ac:dyDescent="0.3">
      <c r="A35" s="37" t="s">
        <v>24</v>
      </c>
      <c r="B35" s="37">
        <v>57.4</v>
      </c>
      <c r="C35" s="37">
        <v>59.8</v>
      </c>
      <c r="D35" s="37">
        <v>61.9</v>
      </c>
      <c r="E35" s="37">
        <v>57.6</v>
      </c>
      <c r="F35" s="37">
        <v>58.6</v>
      </c>
      <c r="G35" s="37">
        <v>55.3</v>
      </c>
      <c r="H35" s="37">
        <v>57.1</v>
      </c>
      <c r="I35" s="37">
        <v>57.3</v>
      </c>
      <c r="J35" s="37">
        <v>56.5</v>
      </c>
      <c r="K35" s="37">
        <v>56.4</v>
      </c>
      <c r="L35" s="37">
        <v>57.5</v>
      </c>
      <c r="M35" s="37">
        <v>57.9</v>
      </c>
      <c r="N35" s="37">
        <v>59</v>
      </c>
    </row>
    <row r="39" spans="1:14" x14ac:dyDescent="0.25">
      <c r="A39" s="2" t="s">
        <v>141</v>
      </c>
    </row>
    <row r="40" spans="1:14" x14ac:dyDescent="0.25">
      <c r="A40" s="22" t="s">
        <v>144</v>
      </c>
    </row>
    <row r="42" spans="1:14" ht="15.75" thickBot="1" x14ac:dyDescent="0.3">
      <c r="A42" s="37"/>
      <c r="B42" s="37">
        <v>2010</v>
      </c>
      <c r="C42" s="37">
        <v>2011</v>
      </c>
      <c r="D42" s="37">
        <v>2012</v>
      </c>
      <c r="E42" s="37">
        <v>2013</v>
      </c>
      <c r="F42" s="37">
        <v>2014</v>
      </c>
      <c r="G42" s="37">
        <v>2015</v>
      </c>
      <c r="H42" s="37">
        <v>2016</v>
      </c>
      <c r="I42" s="37">
        <v>2017</v>
      </c>
      <c r="J42" s="37">
        <v>2018</v>
      </c>
      <c r="K42" s="37">
        <v>2019</v>
      </c>
      <c r="L42" s="37">
        <v>2020</v>
      </c>
      <c r="M42" s="37">
        <v>2021</v>
      </c>
      <c r="N42" s="37">
        <v>2022</v>
      </c>
    </row>
    <row r="43" spans="1:14" x14ac:dyDescent="0.25">
      <c r="A43" t="s">
        <v>21</v>
      </c>
      <c r="B43">
        <v>62.2</v>
      </c>
      <c r="C43">
        <v>61.7</v>
      </c>
      <c r="D43">
        <v>61.7</v>
      </c>
      <c r="E43">
        <v>61.1</v>
      </c>
      <c r="F43">
        <v>61.4</v>
      </c>
      <c r="G43">
        <v>63.3</v>
      </c>
      <c r="H43">
        <v>64.400000000000006</v>
      </c>
      <c r="I43">
        <v>64.3</v>
      </c>
      <c r="J43">
        <v>64.2</v>
      </c>
      <c r="K43">
        <v>65.099999999999994</v>
      </c>
      <c r="L43">
        <v>64.5</v>
      </c>
      <c r="M43">
        <v>64.2</v>
      </c>
      <c r="N43">
        <v>62.8</v>
      </c>
    </row>
    <row r="44" spans="1:14" x14ac:dyDescent="0.25">
      <c r="A44" t="s">
        <v>23</v>
      </c>
      <c r="B44">
        <v>61.4</v>
      </c>
      <c r="C44">
        <v>59.9</v>
      </c>
      <c r="D44">
        <v>61.5</v>
      </c>
      <c r="E44">
        <v>60.1</v>
      </c>
      <c r="F44">
        <v>61.4</v>
      </c>
      <c r="G44">
        <v>57.6</v>
      </c>
      <c r="H44">
        <v>60.3</v>
      </c>
      <c r="I44">
        <v>59.7</v>
      </c>
      <c r="J44">
        <v>59.1</v>
      </c>
      <c r="K44">
        <v>58.8</v>
      </c>
      <c r="L44">
        <v>57.7</v>
      </c>
      <c r="M44">
        <v>54.8</v>
      </c>
      <c r="N44">
        <v>54.6</v>
      </c>
    </row>
    <row r="45" spans="1:14" ht="15.75" thickBot="1" x14ac:dyDescent="0.3">
      <c r="A45" s="37" t="s">
        <v>24</v>
      </c>
      <c r="B45" s="37">
        <v>60.4</v>
      </c>
      <c r="C45" s="37">
        <v>61.7</v>
      </c>
      <c r="D45" s="37">
        <v>64.2</v>
      </c>
      <c r="E45" s="37">
        <v>60.4</v>
      </c>
      <c r="F45" s="37">
        <v>60</v>
      </c>
      <c r="G45" s="37">
        <v>56.8</v>
      </c>
      <c r="H45" s="37">
        <v>58.7</v>
      </c>
      <c r="I45" s="37">
        <v>58</v>
      </c>
      <c r="J45" s="37">
        <v>58.5</v>
      </c>
      <c r="K45" s="37">
        <v>58.5</v>
      </c>
      <c r="L45" s="37">
        <v>59.6</v>
      </c>
      <c r="M45" s="37">
        <v>59.3</v>
      </c>
      <c r="N45" s="37">
        <v>61.5</v>
      </c>
    </row>
    <row r="47" spans="1:14" x14ac:dyDescent="0.25">
      <c r="A47" t="s">
        <v>28</v>
      </c>
    </row>
    <row r="48" spans="1:14" x14ac:dyDescent="0.25">
      <c r="A48" t="s">
        <v>145</v>
      </c>
    </row>
    <row r="50" spans="1:9" x14ac:dyDescent="0.25">
      <c r="A50" s="28" t="s">
        <v>32</v>
      </c>
    </row>
    <row r="51" spans="1:9" x14ac:dyDescent="0.25">
      <c r="A51" t="s">
        <v>33</v>
      </c>
    </row>
    <row r="56" spans="1:9" x14ac:dyDescent="0.25">
      <c r="A56" s="29" t="s">
        <v>35</v>
      </c>
    </row>
    <row r="57" spans="1:9" x14ac:dyDescent="0.25">
      <c r="A57" s="30" t="s">
        <v>146</v>
      </c>
      <c r="B57" s="16"/>
      <c r="C57" s="16"/>
      <c r="D57" s="16"/>
      <c r="E57" s="16"/>
      <c r="F57" s="16"/>
      <c r="G57" s="16"/>
      <c r="H57" s="16"/>
      <c r="I57" s="16"/>
    </row>
    <row r="58" spans="1:9" x14ac:dyDescent="0.25">
      <c r="A58" s="16"/>
      <c r="B58" s="16"/>
      <c r="C58" s="16"/>
      <c r="D58" s="16"/>
      <c r="E58" s="16"/>
      <c r="F58" s="16"/>
      <c r="G58" s="16"/>
      <c r="H58" s="16"/>
      <c r="I58" s="16"/>
    </row>
    <row r="59" spans="1:9" x14ac:dyDescent="0.25">
      <c r="A59" s="16"/>
      <c r="B59" s="16"/>
      <c r="C59" s="16"/>
      <c r="D59" s="16"/>
      <c r="E59" s="16"/>
      <c r="F59" s="16"/>
      <c r="G59" s="16"/>
      <c r="H59" s="16"/>
      <c r="I59" s="16"/>
    </row>
    <row r="60" spans="1:9" x14ac:dyDescent="0.25">
      <c r="A60" s="16"/>
      <c r="B60" s="16"/>
      <c r="C60" s="16"/>
      <c r="D60" s="16"/>
      <c r="E60" s="16"/>
      <c r="F60" s="16"/>
      <c r="G60" s="16"/>
      <c r="H60" s="16"/>
      <c r="I60" s="16"/>
    </row>
    <row r="61" spans="1:9" x14ac:dyDescent="0.25">
      <c r="A61" s="16"/>
      <c r="B61" s="16"/>
      <c r="C61" s="16"/>
      <c r="D61" s="16"/>
      <c r="E61" s="16"/>
      <c r="F61" s="16"/>
      <c r="G61" s="16"/>
      <c r="H61" s="16"/>
      <c r="I61" s="16"/>
    </row>
    <row r="62" spans="1:9" x14ac:dyDescent="0.25">
      <c r="A62" s="16"/>
      <c r="B62" s="16"/>
      <c r="C62" s="16"/>
      <c r="D62" s="16"/>
      <c r="E62" s="16"/>
      <c r="F62" s="16"/>
      <c r="G62" s="16"/>
      <c r="H62" s="16"/>
      <c r="I62" s="16"/>
    </row>
    <row r="63" spans="1:9" x14ac:dyDescent="0.25">
      <c r="A63" s="16"/>
      <c r="B63" s="16"/>
      <c r="C63" s="16"/>
      <c r="D63" s="16"/>
      <c r="E63" s="16"/>
      <c r="F63" s="16"/>
      <c r="G63" s="16"/>
      <c r="H63" s="16"/>
      <c r="I63" s="16"/>
    </row>
    <row r="64" spans="1:9" x14ac:dyDescent="0.25">
      <c r="A64" s="16"/>
      <c r="B64" s="16"/>
      <c r="C64" s="16"/>
      <c r="D64" s="16"/>
      <c r="E64" s="16"/>
      <c r="F64" s="16"/>
      <c r="G64" s="16"/>
      <c r="H64" s="16"/>
      <c r="I64" s="16"/>
    </row>
    <row r="65" spans="1:9" x14ac:dyDescent="0.25">
      <c r="A65" s="16"/>
      <c r="B65" s="16"/>
      <c r="C65" s="16"/>
      <c r="D65" s="16"/>
      <c r="E65" s="16"/>
      <c r="F65" s="16"/>
      <c r="G65" s="16"/>
      <c r="H65" s="16"/>
      <c r="I65" s="16"/>
    </row>
    <row r="66" spans="1:9" x14ac:dyDescent="0.25">
      <c r="A66" s="16"/>
      <c r="B66" s="16"/>
      <c r="C66" s="16"/>
      <c r="D66" s="16"/>
      <c r="E66" s="16"/>
      <c r="F66" s="16"/>
      <c r="G66" s="16"/>
      <c r="H66" s="16"/>
      <c r="I66" s="16"/>
    </row>
    <row r="67" spans="1:9" x14ac:dyDescent="0.25">
      <c r="A67" s="16"/>
      <c r="B67" s="16"/>
      <c r="C67" s="16"/>
      <c r="D67" s="16"/>
      <c r="E67" s="16"/>
      <c r="F67" s="16"/>
      <c r="G67" s="16"/>
      <c r="H67" s="16"/>
      <c r="I67" s="16"/>
    </row>
    <row r="68" spans="1:9" x14ac:dyDescent="0.25">
      <c r="A68" s="16"/>
      <c r="B68" s="16"/>
      <c r="C68" s="16"/>
      <c r="D68" s="16"/>
      <c r="E68" s="16"/>
      <c r="F68" s="16"/>
      <c r="G68" s="16"/>
      <c r="H68" s="16"/>
      <c r="I68" s="16"/>
    </row>
    <row r="69" spans="1:9" x14ac:dyDescent="0.25">
      <c r="A69" s="16"/>
      <c r="B69" s="16"/>
      <c r="C69" s="16"/>
      <c r="D69" s="16"/>
      <c r="E69" s="16"/>
      <c r="F69" s="16"/>
      <c r="G69" s="16"/>
      <c r="H69" s="16"/>
      <c r="I69" s="16"/>
    </row>
    <row r="70" spans="1:9" x14ac:dyDescent="0.25">
      <c r="A70" s="16"/>
      <c r="B70" s="16"/>
      <c r="C70" s="16"/>
      <c r="D70" s="16"/>
      <c r="E70" s="16"/>
      <c r="F70" s="16"/>
      <c r="G70" s="16"/>
      <c r="H70" s="16"/>
      <c r="I70" s="16"/>
    </row>
    <row r="71" spans="1:9" x14ac:dyDescent="0.25">
      <c r="A71" s="16"/>
      <c r="B71" s="16"/>
      <c r="C71" s="16"/>
      <c r="D71" s="16"/>
      <c r="E71" s="16"/>
      <c r="F71" s="16"/>
      <c r="G71" s="16"/>
      <c r="H71" s="16"/>
      <c r="I71" s="16"/>
    </row>
  </sheetData>
  <mergeCells count="11">
    <mergeCell ref="A12:C12"/>
    <mergeCell ref="B13:C13"/>
    <mergeCell ref="B14:C14"/>
    <mergeCell ref="B15:C15"/>
    <mergeCell ref="A57:I71"/>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C9F38"/>
  </sheetPr>
  <dimension ref="A1:O68"/>
  <sheetViews>
    <sheetView workbookViewId="0">
      <selection activeCell="H1" sqref="H1"/>
    </sheetView>
  </sheetViews>
  <sheetFormatPr defaultRowHeight="15" x14ac:dyDescent="0.25"/>
  <cols>
    <col min="1" max="1" width="15.7109375" customWidth="1"/>
  </cols>
  <sheetData>
    <row r="1" spans="1:6" ht="23.25" x14ac:dyDescent="0.35">
      <c r="A1" s="36" t="s">
        <v>137</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147</v>
      </c>
      <c r="C6" s="8"/>
      <c r="D6" s="8"/>
      <c r="E6" s="8"/>
      <c r="F6" s="8"/>
    </row>
    <row r="7" spans="1:6" x14ac:dyDescent="0.25">
      <c r="A7" s="12" t="s">
        <v>4</v>
      </c>
      <c r="B7" s="9" t="s">
        <v>148</v>
      </c>
      <c r="C7" s="9"/>
      <c r="D7" s="9"/>
      <c r="E7" s="9"/>
      <c r="F7" s="9"/>
    </row>
    <row r="8" spans="1:6" x14ac:dyDescent="0.25">
      <c r="A8" s="12" t="s">
        <v>6</v>
      </c>
      <c r="B8" s="10" t="s">
        <v>149</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7"/>
    </row>
    <row r="13" spans="1:6" x14ac:dyDescent="0.25">
      <c r="A13" s="20" t="s">
        <v>13</v>
      </c>
      <c r="B13" s="17" t="s">
        <v>95</v>
      </c>
      <c r="C13" s="17"/>
    </row>
    <row r="14" spans="1:6" x14ac:dyDescent="0.25">
      <c r="A14" s="12" t="s">
        <v>15</v>
      </c>
      <c r="B14" s="31" t="s">
        <v>40</v>
      </c>
      <c r="C14" s="31"/>
    </row>
    <row r="15" spans="1:6" x14ac:dyDescent="0.25">
      <c r="A15" s="13" t="s">
        <v>17</v>
      </c>
      <c r="B15" s="19" t="s">
        <v>40</v>
      </c>
      <c r="C15" s="19"/>
    </row>
    <row r="19" spans="1:15" x14ac:dyDescent="0.25">
      <c r="A19" s="2" t="s">
        <v>150</v>
      </c>
    </row>
    <row r="20" spans="1:15" x14ac:dyDescent="0.25">
      <c r="A20" s="22" t="s">
        <v>151</v>
      </c>
    </row>
    <row r="22" spans="1:15" ht="15.75" thickBot="1" x14ac:dyDescent="0.3">
      <c r="A22" s="37"/>
      <c r="B22" s="37">
        <v>2010</v>
      </c>
      <c r="C22" s="37">
        <v>2011</v>
      </c>
      <c r="D22" s="37">
        <v>2012</v>
      </c>
      <c r="E22" s="37">
        <v>2013</v>
      </c>
      <c r="F22" s="37">
        <v>2014</v>
      </c>
      <c r="G22" s="37">
        <v>2015</v>
      </c>
      <c r="H22" s="37">
        <v>2016</v>
      </c>
      <c r="I22" s="37">
        <v>2017</v>
      </c>
      <c r="J22" s="37">
        <v>2018</v>
      </c>
      <c r="K22" s="37">
        <v>2019</v>
      </c>
      <c r="L22" s="37">
        <v>2020</v>
      </c>
      <c r="M22" s="37">
        <v>2021</v>
      </c>
      <c r="N22" s="37">
        <v>2022</v>
      </c>
      <c r="O22" s="37">
        <v>2023</v>
      </c>
    </row>
    <row r="23" spans="1:15" x14ac:dyDescent="0.25">
      <c r="A23" t="s">
        <v>21</v>
      </c>
      <c r="B23">
        <v>66.8</v>
      </c>
      <c r="C23">
        <v>66.7</v>
      </c>
      <c r="D23">
        <v>67.3</v>
      </c>
      <c r="E23">
        <v>66.5</v>
      </c>
      <c r="F23">
        <v>67.3</v>
      </c>
      <c r="G23">
        <v>66.7</v>
      </c>
      <c r="H23">
        <v>67.5</v>
      </c>
      <c r="I23">
        <v>69</v>
      </c>
      <c r="J23">
        <v>68.599999999999994</v>
      </c>
      <c r="K23">
        <v>68.599999999999994</v>
      </c>
      <c r="L23">
        <v>69.5</v>
      </c>
      <c r="M23">
        <v>69</v>
      </c>
      <c r="N23">
        <v>67.8</v>
      </c>
      <c r="O23">
        <v>67.900000000000006</v>
      </c>
    </row>
    <row r="24" spans="1:15" x14ac:dyDescent="0.25">
      <c r="A24" t="s">
        <v>23</v>
      </c>
      <c r="B24">
        <v>71.2</v>
      </c>
      <c r="C24">
        <v>71.8</v>
      </c>
      <c r="D24">
        <v>71.2</v>
      </c>
      <c r="E24">
        <v>72.599999999999994</v>
      </c>
      <c r="F24">
        <v>72.400000000000006</v>
      </c>
      <c r="G24">
        <v>71.599999999999994</v>
      </c>
      <c r="H24">
        <v>71.3</v>
      </c>
      <c r="I24">
        <v>71.3</v>
      </c>
      <c r="J24">
        <v>71.2</v>
      </c>
      <c r="K24">
        <v>69.7</v>
      </c>
      <c r="L24">
        <v>71.3</v>
      </c>
      <c r="M24">
        <v>67</v>
      </c>
      <c r="N24">
        <v>63</v>
      </c>
      <c r="O24">
        <v>64.5</v>
      </c>
    </row>
    <row r="25" spans="1:15" x14ac:dyDescent="0.25">
      <c r="A25" t="s">
        <v>24</v>
      </c>
      <c r="B25">
        <v>48.2</v>
      </c>
      <c r="C25">
        <v>46.6</v>
      </c>
      <c r="D25">
        <v>46.9</v>
      </c>
      <c r="E25">
        <v>46.6</v>
      </c>
      <c r="F25">
        <v>58.1</v>
      </c>
      <c r="G25">
        <v>58.2</v>
      </c>
      <c r="H25">
        <v>59.2</v>
      </c>
      <c r="I25">
        <v>60.9</v>
      </c>
      <c r="J25">
        <v>60.7</v>
      </c>
      <c r="K25">
        <v>60.5</v>
      </c>
      <c r="L25">
        <v>63.7</v>
      </c>
      <c r="M25">
        <v>62.8</v>
      </c>
      <c r="N25">
        <v>63.2</v>
      </c>
      <c r="O25">
        <v>65</v>
      </c>
    </row>
    <row r="26" spans="1:15" ht="15.75" thickBot="1" x14ac:dyDescent="0.3">
      <c r="A26" s="37" t="s">
        <v>25</v>
      </c>
      <c r="B26" s="38" t="s">
        <v>22</v>
      </c>
      <c r="C26" s="38" t="s">
        <v>22</v>
      </c>
      <c r="D26" s="38" t="s">
        <v>22</v>
      </c>
      <c r="E26" s="37">
        <v>49.5</v>
      </c>
      <c r="F26" s="37">
        <v>57.4</v>
      </c>
      <c r="G26" s="37">
        <v>56.8</v>
      </c>
      <c r="H26" s="37">
        <v>57.2</v>
      </c>
      <c r="I26" s="37">
        <v>54.5</v>
      </c>
      <c r="J26" s="37">
        <v>56.4</v>
      </c>
      <c r="K26" s="37">
        <v>57.8</v>
      </c>
      <c r="L26" s="37">
        <v>62.7</v>
      </c>
      <c r="M26" s="37">
        <v>62.6</v>
      </c>
      <c r="N26" s="37">
        <v>64.5</v>
      </c>
      <c r="O26" s="37">
        <v>63.4</v>
      </c>
    </row>
    <row r="30" spans="1:15" x14ac:dyDescent="0.25">
      <c r="A30" s="2" t="s">
        <v>150</v>
      </c>
    </row>
    <row r="31" spans="1:15" x14ac:dyDescent="0.25">
      <c r="A31" s="22" t="s">
        <v>152</v>
      </c>
    </row>
    <row r="33" spans="1:15" ht="15.75" thickBot="1" x14ac:dyDescent="0.3">
      <c r="A33" s="37"/>
      <c r="B33" s="37">
        <v>2010</v>
      </c>
      <c r="C33" s="37">
        <v>2011</v>
      </c>
      <c r="D33" s="37">
        <v>2012</v>
      </c>
      <c r="E33" s="37">
        <v>2013</v>
      </c>
      <c r="F33" s="37">
        <v>2014</v>
      </c>
      <c r="G33" s="37">
        <v>2015</v>
      </c>
      <c r="H33" s="37">
        <v>2016</v>
      </c>
      <c r="I33" s="37">
        <v>2017</v>
      </c>
      <c r="J33" s="37">
        <v>2018</v>
      </c>
      <c r="K33" s="37">
        <v>2019</v>
      </c>
      <c r="L33" s="37">
        <v>2020</v>
      </c>
      <c r="M33" s="37">
        <v>2021</v>
      </c>
      <c r="N33" s="37">
        <v>2022</v>
      </c>
      <c r="O33" s="37">
        <v>2023</v>
      </c>
    </row>
    <row r="34" spans="1:15" x14ac:dyDescent="0.25">
      <c r="A34" t="s">
        <v>21</v>
      </c>
      <c r="B34">
        <v>69.8</v>
      </c>
      <c r="C34">
        <v>69.599999999999994</v>
      </c>
      <c r="D34">
        <v>70.400000000000006</v>
      </c>
      <c r="E34">
        <v>70</v>
      </c>
      <c r="F34">
        <v>70.400000000000006</v>
      </c>
      <c r="G34">
        <v>69.7</v>
      </c>
      <c r="H34">
        <v>70.3</v>
      </c>
      <c r="I34">
        <v>71.7</v>
      </c>
      <c r="J34">
        <v>71.3</v>
      </c>
      <c r="K34">
        <v>71.099999999999994</v>
      </c>
      <c r="L34">
        <v>72.099999999999994</v>
      </c>
      <c r="M34">
        <v>71.599999999999994</v>
      </c>
      <c r="N34">
        <v>70.3</v>
      </c>
      <c r="O34">
        <v>70.5</v>
      </c>
    </row>
    <row r="35" spans="1:15" x14ac:dyDescent="0.25">
      <c r="A35" t="s">
        <v>23</v>
      </c>
      <c r="B35">
        <v>72.900000000000006</v>
      </c>
      <c r="C35">
        <v>73.900000000000006</v>
      </c>
      <c r="D35">
        <v>72.099999999999994</v>
      </c>
      <c r="E35">
        <v>75.099999999999994</v>
      </c>
      <c r="F35">
        <v>74.3</v>
      </c>
      <c r="G35">
        <v>73.099999999999994</v>
      </c>
      <c r="H35">
        <v>72.3</v>
      </c>
      <c r="I35">
        <v>72.900000000000006</v>
      </c>
      <c r="J35">
        <v>74.5</v>
      </c>
      <c r="K35">
        <v>72</v>
      </c>
      <c r="L35">
        <v>72.8</v>
      </c>
      <c r="M35">
        <v>69.2</v>
      </c>
      <c r="N35">
        <v>65.400000000000006</v>
      </c>
      <c r="O35">
        <v>66.5</v>
      </c>
    </row>
    <row r="36" spans="1:15" x14ac:dyDescent="0.25">
      <c r="A36" t="s">
        <v>24</v>
      </c>
      <c r="B36">
        <v>47.9</v>
      </c>
      <c r="C36">
        <v>47.5</v>
      </c>
      <c r="D36">
        <v>48.5</v>
      </c>
      <c r="E36">
        <v>46.7</v>
      </c>
      <c r="F36">
        <v>60.9</v>
      </c>
      <c r="G36">
        <v>61</v>
      </c>
      <c r="H36">
        <v>62.4</v>
      </c>
      <c r="I36">
        <v>63.6</v>
      </c>
      <c r="J36">
        <v>63.3</v>
      </c>
      <c r="K36">
        <v>62.8</v>
      </c>
      <c r="L36">
        <v>66</v>
      </c>
      <c r="M36">
        <v>64.900000000000006</v>
      </c>
      <c r="N36">
        <v>65.8</v>
      </c>
      <c r="O36">
        <v>67.2</v>
      </c>
    </row>
    <row r="37" spans="1:15" ht="15.75" thickBot="1" x14ac:dyDescent="0.3">
      <c r="A37" s="37" t="s">
        <v>25</v>
      </c>
      <c r="B37" s="38" t="s">
        <v>22</v>
      </c>
      <c r="C37" s="38" t="s">
        <v>22</v>
      </c>
      <c r="D37" s="38" t="s">
        <v>22</v>
      </c>
      <c r="E37" s="37">
        <v>54</v>
      </c>
      <c r="F37" s="37">
        <v>61.6</v>
      </c>
      <c r="G37" s="37">
        <v>60.8</v>
      </c>
      <c r="H37" s="37">
        <v>60.8</v>
      </c>
      <c r="I37" s="37">
        <v>58.5</v>
      </c>
      <c r="J37" s="37">
        <v>59.8</v>
      </c>
      <c r="K37" s="37">
        <v>62.6</v>
      </c>
      <c r="L37" s="37">
        <v>66.7</v>
      </c>
      <c r="M37" s="37">
        <v>65.7</v>
      </c>
      <c r="N37" s="37">
        <v>68.2</v>
      </c>
      <c r="O37" s="37">
        <v>66.8</v>
      </c>
    </row>
    <row r="41" spans="1:15" x14ac:dyDescent="0.25">
      <c r="A41" s="2" t="s">
        <v>150</v>
      </c>
    </row>
    <row r="42" spans="1:15" x14ac:dyDescent="0.25">
      <c r="A42" s="22" t="s">
        <v>153</v>
      </c>
    </row>
    <row r="44" spans="1:15" ht="15.75" thickBot="1" x14ac:dyDescent="0.3">
      <c r="A44" s="37"/>
      <c r="B44" s="37">
        <v>2010</v>
      </c>
      <c r="C44" s="37">
        <v>2011</v>
      </c>
      <c r="D44" s="37">
        <v>2012</v>
      </c>
      <c r="E44" s="37">
        <v>2013</v>
      </c>
      <c r="F44" s="37">
        <v>2014</v>
      </c>
      <c r="G44" s="37">
        <v>2015</v>
      </c>
      <c r="H44" s="37">
        <v>2016</v>
      </c>
      <c r="I44" s="37">
        <v>2017</v>
      </c>
      <c r="J44" s="37">
        <v>2018</v>
      </c>
      <c r="K44" s="37">
        <v>2019</v>
      </c>
      <c r="L44" s="37">
        <v>2020</v>
      </c>
      <c r="M44" s="37">
        <v>2021</v>
      </c>
      <c r="N44" s="37">
        <v>2022</v>
      </c>
      <c r="O44" s="37">
        <v>2023</v>
      </c>
    </row>
    <row r="45" spans="1:15" x14ac:dyDescent="0.25">
      <c r="A45" t="s">
        <v>21</v>
      </c>
      <c r="B45">
        <v>63.9</v>
      </c>
      <c r="C45">
        <v>64</v>
      </c>
      <c r="D45">
        <v>64.5</v>
      </c>
      <c r="E45">
        <v>63.3</v>
      </c>
      <c r="F45">
        <v>64.400000000000006</v>
      </c>
      <c r="G45">
        <v>64.099999999999994</v>
      </c>
      <c r="H45">
        <v>64.900000000000006</v>
      </c>
      <c r="I45">
        <v>66.400000000000006</v>
      </c>
      <c r="J45">
        <v>66.099999999999994</v>
      </c>
      <c r="K45">
        <v>66.3</v>
      </c>
      <c r="L45">
        <v>67</v>
      </c>
      <c r="M45">
        <v>66.599999999999994</v>
      </c>
      <c r="N45">
        <v>65.400000000000006</v>
      </c>
      <c r="O45">
        <v>65.400000000000006</v>
      </c>
    </row>
    <row r="46" spans="1:15" x14ac:dyDescent="0.25">
      <c r="A46" t="s">
        <v>23</v>
      </c>
      <c r="B46">
        <v>69.7</v>
      </c>
      <c r="C46">
        <v>69.7</v>
      </c>
      <c r="D46">
        <v>70.3</v>
      </c>
      <c r="E46">
        <v>70.2</v>
      </c>
      <c r="F46">
        <v>70.599999999999994</v>
      </c>
      <c r="G46">
        <v>70.3</v>
      </c>
      <c r="H46">
        <v>70.3</v>
      </c>
      <c r="I46">
        <v>69.599999999999994</v>
      </c>
      <c r="J46">
        <v>68</v>
      </c>
      <c r="K46">
        <v>67.400000000000006</v>
      </c>
      <c r="L46">
        <v>69.900000000000006</v>
      </c>
      <c r="M46">
        <v>64.8</v>
      </c>
      <c r="N46">
        <v>60.6</v>
      </c>
      <c r="O46">
        <v>62.6</v>
      </c>
    </row>
    <row r="47" spans="1:15" x14ac:dyDescent="0.25">
      <c r="A47" t="s">
        <v>24</v>
      </c>
      <c r="B47">
        <v>48.4</v>
      </c>
      <c r="C47">
        <v>45.9</v>
      </c>
      <c r="D47">
        <v>45.8</v>
      </c>
      <c r="E47">
        <v>46.5</v>
      </c>
      <c r="F47">
        <v>55.6</v>
      </c>
      <c r="G47">
        <v>55.8</v>
      </c>
      <c r="H47">
        <v>56.4</v>
      </c>
      <c r="I47">
        <v>58.3</v>
      </c>
      <c r="J47">
        <v>58.4</v>
      </c>
      <c r="K47">
        <v>58.4</v>
      </c>
      <c r="L47">
        <v>61.5</v>
      </c>
      <c r="M47">
        <v>60.8</v>
      </c>
      <c r="N47">
        <v>60.8</v>
      </c>
      <c r="O47">
        <v>62.9</v>
      </c>
    </row>
    <row r="48" spans="1:15" ht="15.75" thickBot="1" x14ac:dyDescent="0.3">
      <c r="A48" s="37" t="s">
        <v>25</v>
      </c>
      <c r="B48" s="38" t="s">
        <v>22</v>
      </c>
      <c r="C48" s="38" t="s">
        <v>22</v>
      </c>
      <c r="D48" s="38" t="s">
        <v>22</v>
      </c>
      <c r="E48" s="37">
        <v>45.7</v>
      </c>
      <c r="F48" s="37">
        <v>53.4</v>
      </c>
      <c r="G48" s="37">
        <v>53.1</v>
      </c>
      <c r="H48" s="37">
        <v>53.7</v>
      </c>
      <c r="I48" s="37">
        <v>50.8</v>
      </c>
      <c r="J48" s="37">
        <v>53.2</v>
      </c>
      <c r="K48" s="37">
        <v>53.4</v>
      </c>
      <c r="L48" s="37">
        <v>59</v>
      </c>
      <c r="M48" s="37">
        <v>59.7</v>
      </c>
      <c r="N48" s="37">
        <v>61</v>
      </c>
      <c r="O48" s="37">
        <v>60.2</v>
      </c>
    </row>
    <row r="50" spans="1:9" x14ac:dyDescent="0.25">
      <c r="A50" t="s">
        <v>28</v>
      </c>
    </row>
    <row r="51" spans="1:9" x14ac:dyDescent="0.25">
      <c r="A51" t="s">
        <v>154</v>
      </c>
    </row>
    <row r="53" spans="1:9" x14ac:dyDescent="0.25">
      <c r="A53" s="28" t="s">
        <v>30</v>
      </c>
    </row>
    <row r="54" spans="1:9" x14ac:dyDescent="0.25">
      <c r="A54" t="s">
        <v>31</v>
      </c>
    </row>
    <row r="56" spans="1:9" x14ac:dyDescent="0.25">
      <c r="A56" s="28" t="s">
        <v>32</v>
      </c>
    </row>
    <row r="57" spans="1:9" x14ac:dyDescent="0.25">
      <c r="A57" t="s">
        <v>46</v>
      </c>
    </row>
    <row r="58" spans="1:9" x14ac:dyDescent="0.25">
      <c r="A58" t="s">
        <v>33</v>
      </c>
    </row>
    <row r="63" spans="1:9" x14ac:dyDescent="0.25">
      <c r="A63" s="29" t="s">
        <v>35</v>
      </c>
    </row>
    <row r="64" spans="1:9" x14ac:dyDescent="0.25">
      <c r="A64" s="30" t="s">
        <v>155</v>
      </c>
      <c r="B64" s="16"/>
      <c r="C64" s="16"/>
      <c r="D64" s="16"/>
      <c r="E64" s="16"/>
      <c r="F64" s="16"/>
      <c r="G64" s="16"/>
      <c r="H64" s="16"/>
      <c r="I64" s="16"/>
    </row>
    <row r="65" spans="1:9" x14ac:dyDescent="0.25">
      <c r="A65" s="16"/>
      <c r="B65" s="16"/>
      <c r="C65" s="16"/>
      <c r="D65" s="16"/>
      <c r="E65" s="16"/>
      <c r="F65" s="16"/>
      <c r="G65" s="16"/>
      <c r="H65" s="16"/>
      <c r="I65" s="16"/>
    </row>
    <row r="66" spans="1:9" x14ac:dyDescent="0.25">
      <c r="A66" s="16"/>
      <c r="B66" s="16"/>
      <c r="C66" s="16"/>
      <c r="D66" s="16"/>
      <c r="E66" s="16"/>
      <c r="F66" s="16"/>
      <c r="G66" s="16"/>
      <c r="H66" s="16"/>
      <c r="I66" s="16"/>
    </row>
    <row r="67" spans="1:9" x14ac:dyDescent="0.25">
      <c r="A67" s="16"/>
      <c r="B67" s="16"/>
      <c r="C67" s="16"/>
      <c r="D67" s="16"/>
      <c r="E67" s="16"/>
      <c r="F67" s="16"/>
      <c r="G67" s="16"/>
      <c r="H67" s="16"/>
      <c r="I67" s="16"/>
    </row>
    <row r="68" spans="1:9" x14ac:dyDescent="0.25">
      <c r="A68" s="16"/>
      <c r="B68" s="16"/>
      <c r="C68" s="16"/>
      <c r="D68" s="16"/>
      <c r="E68" s="16"/>
      <c r="F68" s="16"/>
      <c r="G68" s="16"/>
      <c r="H68" s="16"/>
      <c r="I68" s="16"/>
    </row>
  </sheetData>
  <mergeCells count="11">
    <mergeCell ref="A12:C12"/>
    <mergeCell ref="B13:C13"/>
    <mergeCell ref="B14:C14"/>
    <mergeCell ref="B15:C15"/>
    <mergeCell ref="A64:I68"/>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C9F38"/>
  </sheetPr>
  <dimension ref="A1:I64"/>
  <sheetViews>
    <sheetView workbookViewId="0">
      <selection activeCell="H1" sqref="H1"/>
    </sheetView>
  </sheetViews>
  <sheetFormatPr defaultRowHeight="15" x14ac:dyDescent="0.25"/>
  <cols>
    <col min="1" max="1" width="15.7109375" customWidth="1"/>
  </cols>
  <sheetData>
    <row r="1" spans="1:5" ht="23.25" x14ac:dyDescent="0.35">
      <c r="A1" s="36" t="s">
        <v>137</v>
      </c>
    </row>
    <row r="2" spans="1:5" x14ac:dyDescent="0.25">
      <c r="A2" s="4" t="str">
        <f>HYPERLINK("#CONTENTS!A1", "CONTENTS")</f>
        <v>CONTENTS</v>
      </c>
    </row>
    <row r="5" spans="1:5" x14ac:dyDescent="0.25">
      <c r="A5" s="5" t="s">
        <v>1</v>
      </c>
      <c r="B5" s="6"/>
      <c r="C5" s="6"/>
      <c r="D5" s="6"/>
      <c r="E5" s="7"/>
    </row>
    <row r="6" spans="1:5" x14ac:dyDescent="0.25">
      <c r="A6" s="20" t="s">
        <v>2</v>
      </c>
      <c r="B6" s="17" t="s">
        <v>156</v>
      </c>
      <c r="C6" s="17"/>
      <c r="D6" s="17"/>
      <c r="E6" s="17"/>
    </row>
    <row r="7" spans="1:5" x14ac:dyDescent="0.25">
      <c r="A7" s="12" t="s">
        <v>4</v>
      </c>
      <c r="B7" s="9" t="s">
        <v>157</v>
      </c>
      <c r="C7" s="9"/>
      <c r="D7" s="9"/>
      <c r="E7" s="9"/>
    </row>
    <row r="8" spans="1:5" x14ac:dyDescent="0.25">
      <c r="A8" s="12" t="s">
        <v>6</v>
      </c>
      <c r="B8" s="10" t="s">
        <v>158</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6" x14ac:dyDescent="0.25">
      <c r="A19" s="2" t="s">
        <v>159</v>
      </c>
    </row>
    <row r="20" spans="1:6" x14ac:dyDescent="0.25">
      <c r="A20" s="22" t="s">
        <v>160</v>
      </c>
    </row>
    <row r="22" spans="1:6" ht="15.75" thickBot="1" x14ac:dyDescent="0.3">
      <c r="A22" s="37"/>
      <c r="B22" s="37">
        <v>2012</v>
      </c>
      <c r="C22" s="37">
        <v>2014</v>
      </c>
      <c r="D22" s="37">
        <v>2017</v>
      </c>
      <c r="E22" s="37">
        <v>2020</v>
      </c>
      <c r="F22" s="37">
        <v>2023</v>
      </c>
    </row>
    <row r="23" spans="1:6" x14ac:dyDescent="0.25">
      <c r="A23" t="s">
        <v>21</v>
      </c>
      <c r="B23">
        <v>28</v>
      </c>
      <c r="C23">
        <v>27</v>
      </c>
      <c r="D23">
        <v>27</v>
      </c>
      <c r="E23">
        <v>25</v>
      </c>
      <c r="F23">
        <v>24</v>
      </c>
    </row>
    <row r="24" spans="1:6" x14ac:dyDescent="0.25">
      <c r="A24" t="s">
        <v>23</v>
      </c>
      <c r="B24">
        <v>26</v>
      </c>
      <c r="C24">
        <v>23</v>
      </c>
      <c r="D24">
        <v>19</v>
      </c>
      <c r="E24">
        <v>16</v>
      </c>
      <c r="F24">
        <v>14</v>
      </c>
    </row>
    <row r="25" spans="1:6" ht="15.75" thickBot="1" x14ac:dyDescent="0.3">
      <c r="A25" s="37" t="s">
        <v>24</v>
      </c>
      <c r="B25" s="38" t="s">
        <v>22</v>
      </c>
      <c r="C25" s="37">
        <v>33</v>
      </c>
      <c r="D25" s="37">
        <v>35</v>
      </c>
      <c r="E25" s="37">
        <v>36</v>
      </c>
      <c r="F25" s="37">
        <v>35</v>
      </c>
    </row>
    <row r="29" spans="1:6" x14ac:dyDescent="0.25">
      <c r="A29" s="2" t="s">
        <v>159</v>
      </c>
    </row>
    <row r="30" spans="1:6" x14ac:dyDescent="0.25">
      <c r="A30" s="22" t="s">
        <v>161</v>
      </c>
    </row>
    <row r="32" spans="1:6" ht="15.75" thickBot="1" x14ac:dyDescent="0.3">
      <c r="A32" s="37"/>
      <c r="B32" s="37">
        <v>2012</v>
      </c>
      <c r="C32" s="37">
        <v>2014</v>
      </c>
      <c r="D32" s="37">
        <v>2017</v>
      </c>
      <c r="E32" s="37">
        <v>2020</v>
      </c>
      <c r="F32" s="37">
        <v>2023</v>
      </c>
    </row>
    <row r="33" spans="1:6" x14ac:dyDescent="0.25">
      <c r="A33" t="s">
        <v>21</v>
      </c>
      <c r="B33">
        <v>33</v>
      </c>
      <c r="C33">
        <v>32</v>
      </c>
      <c r="D33">
        <v>32</v>
      </c>
      <c r="E33">
        <v>28</v>
      </c>
      <c r="F33">
        <v>28</v>
      </c>
    </row>
    <row r="34" spans="1:6" x14ac:dyDescent="0.25">
      <c r="A34" t="s">
        <v>23</v>
      </c>
      <c r="B34">
        <v>27</v>
      </c>
      <c r="C34">
        <v>23</v>
      </c>
      <c r="D34">
        <v>19</v>
      </c>
      <c r="E34">
        <v>15</v>
      </c>
      <c r="F34">
        <v>16</v>
      </c>
    </row>
    <row r="35" spans="1:6" ht="15.75" thickBot="1" x14ac:dyDescent="0.3">
      <c r="A35" s="37" t="s">
        <v>24</v>
      </c>
      <c r="B35" s="38" t="s">
        <v>22</v>
      </c>
      <c r="C35" s="37">
        <v>37</v>
      </c>
      <c r="D35" s="37">
        <v>40</v>
      </c>
      <c r="E35" s="37">
        <v>41</v>
      </c>
      <c r="F35" s="37">
        <v>41</v>
      </c>
    </row>
    <row r="39" spans="1:6" x14ac:dyDescent="0.25">
      <c r="A39" s="2" t="s">
        <v>159</v>
      </c>
    </row>
    <row r="40" spans="1:6" x14ac:dyDescent="0.25">
      <c r="A40" s="22" t="s">
        <v>162</v>
      </c>
    </row>
    <row r="42" spans="1:6" ht="15.75" thickBot="1" x14ac:dyDescent="0.3">
      <c r="A42" s="37"/>
      <c r="B42" s="37">
        <v>2012</v>
      </c>
      <c r="C42" s="37">
        <v>2014</v>
      </c>
      <c r="D42" s="37">
        <v>2017</v>
      </c>
      <c r="E42" s="37">
        <v>2020</v>
      </c>
      <c r="F42" s="37">
        <v>2023</v>
      </c>
    </row>
    <row r="43" spans="1:6" x14ac:dyDescent="0.25">
      <c r="A43" t="s">
        <v>21</v>
      </c>
      <c r="B43">
        <v>23</v>
      </c>
      <c r="C43">
        <v>22</v>
      </c>
      <c r="D43">
        <v>23</v>
      </c>
      <c r="E43">
        <v>22</v>
      </c>
      <c r="F43">
        <v>21</v>
      </c>
    </row>
    <row r="44" spans="1:6" x14ac:dyDescent="0.25">
      <c r="A44" t="s">
        <v>23</v>
      </c>
      <c r="B44">
        <v>24</v>
      </c>
      <c r="C44">
        <v>23</v>
      </c>
      <c r="D44">
        <v>18</v>
      </c>
      <c r="E44">
        <v>16</v>
      </c>
      <c r="F44">
        <v>12</v>
      </c>
    </row>
    <row r="45" spans="1:6" ht="15.75" thickBot="1" x14ac:dyDescent="0.3">
      <c r="A45" s="37" t="s">
        <v>24</v>
      </c>
      <c r="B45" s="38" t="s">
        <v>22</v>
      </c>
      <c r="C45" s="37">
        <v>30</v>
      </c>
      <c r="D45" s="37">
        <v>31</v>
      </c>
      <c r="E45" s="37">
        <v>32</v>
      </c>
      <c r="F45" s="37">
        <v>30</v>
      </c>
    </row>
    <row r="47" spans="1:6" x14ac:dyDescent="0.25">
      <c r="A47" t="s">
        <v>125</v>
      </c>
    </row>
    <row r="48" spans="1:6" x14ac:dyDescent="0.25">
      <c r="A48" t="s">
        <v>163</v>
      </c>
    </row>
    <row r="50" spans="1:9" x14ac:dyDescent="0.25">
      <c r="A50" s="28" t="s">
        <v>30</v>
      </c>
    </row>
    <row r="51" spans="1:9" x14ac:dyDescent="0.25">
      <c r="A51" t="s">
        <v>31</v>
      </c>
    </row>
    <row r="53" spans="1:9" x14ac:dyDescent="0.25">
      <c r="A53" s="28" t="s">
        <v>32</v>
      </c>
    </row>
    <row r="54" spans="1:9" x14ac:dyDescent="0.25">
      <c r="A54" t="s">
        <v>46</v>
      </c>
    </row>
    <row r="59" spans="1:9" x14ac:dyDescent="0.25">
      <c r="A59" s="29" t="s">
        <v>35</v>
      </c>
    </row>
    <row r="60" spans="1:9" x14ac:dyDescent="0.25">
      <c r="A60" s="30" t="s">
        <v>164</v>
      </c>
      <c r="B60" s="16"/>
      <c r="C60" s="16"/>
      <c r="D60" s="16"/>
      <c r="E60" s="16"/>
      <c r="F60" s="16"/>
      <c r="G60" s="16"/>
      <c r="H60" s="16"/>
      <c r="I60" s="16"/>
    </row>
    <row r="61" spans="1:9" x14ac:dyDescent="0.25">
      <c r="A61" s="16"/>
      <c r="B61" s="16"/>
      <c r="C61" s="16"/>
      <c r="D61" s="16"/>
      <c r="E61" s="16"/>
      <c r="F61" s="16"/>
      <c r="G61" s="16"/>
      <c r="H61" s="16"/>
      <c r="I61" s="16"/>
    </row>
    <row r="62" spans="1:9" x14ac:dyDescent="0.25">
      <c r="A62" s="16"/>
      <c r="B62" s="16"/>
      <c r="C62" s="16"/>
      <c r="D62" s="16"/>
      <c r="E62" s="16"/>
      <c r="F62" s="16"/>
      <c r="G62" s="16"/>
      <c r="H62" s="16"/>
      <c r="I62" s="16"/>
    </row>
    <row r="63" spans="1:9" x14ac:dyDescent="0.25">
      <c r="A63" s="16"/>
      <c r="B63" s="16"/>
      <c r="C63" s="16"/>
      <c r="D63" s="16"/>
      <c r="E63" s="16"/>
      <c r="F63" s="16"/>
      <c r="G63" s="16"/>
      <c r="H63" s="16"/>
      <c r="I63" s="16"/>
    </row>
    <row r="64" spans="1:9" x14ac:dyDescent="0.25">
      <c r="A64" s="16"/>
      <c r="B64" s="16"/>
      <c r="C64" s="16"/>
      <c r="D64" s="16"/>
      <c r="E64" s="16"/>
      <c r="F64" s="16"/>
      <c r="G64" s="16"/>
      <c r="H64" s="16"/>
      <c r="I64" s="16"/>
    </row>
  </sheetData>
  <mergeCells count="11">
    <mergeCell ref="A12:C12"/>
    <mergeCell ref="B13:C13"/>
    <mergeCell ref="B14:C14"/>
    <mergeCell ref="B15:C15"/>
    <mergeCell ref="A60:I64"/>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C9F38"/>
  </sheetPr>
  <dimension ref="A1:M69"/>
  <sheetViews>
    <sheetView workbookViewId="0">
      <selection activeCell="H1" sqref="H1"/>
    </sheetView>
  </sheetViews>
  <sheetFormatPr defaultRowHeight="15" x14ac:dyDescent="0.25"/>
  <cols>
    <col min="1" max="1" width="15.7109375" customWidth="1"/>
  </cols>
  <sheetData>
    <row r="1" spans="1:5" ht="23.25" x14ac:dyDescent="0.35">
      <c r="A1" s="36" t="s">
        <v>137</v>
      </c>
    </row>
    <row r="2" spans="1:5" x14ac:dyDescent="0.25">
      <c r="A2" s="4" t="str">
        <f>HYPERLINK("#CONTENTS!A1", "CONTENTS")</f>
        <v>CONTENTS</v>
      </c>
    </row>
    <row r="5" spans="1:5" x14ac:dyDescent="0.25">
      <c r="A5" s="5" t="s">
        <v>1</v>
      </c>
      <c r="B5" s="6"/>
      <c r="C5" s="6"/>
      <c r="D5" s="6"/>
      <c r="E5" s="7"/>
    </row>
    <row r="6" spans="1:5" ht="30" customHeight="1" x14ac:dyDescent="0.25">
      <c r="A6" s="11" t="s">
        <v>2</v>
      </c>
      <c r="B6" s="8" t="s">
        <v>165</v>
      </c>
      <c r="C6" s="8"/>
      <c r="D6" s="8"/>
      <c r="E6" s="8"/>
    </row>
    <row r="7" spans="1:5" x14ac:dyDescent="0.25">
      <c r="A7" s="12" t="s">
        <v>4</v>
      </c>
      <c r="B7" s="9" t="s">
        <v>166</v>
      </c>
      <c r="C7" s="9"/>
      <c r="D7" s="9"/>
      <c r="E7" s="9"/>
    </row>
    <row r="8" spans="1:5" x14ac:dyDescent="0.25">
      <c r="A8" s="12" t="s">
        <v>6</v>
      </c>
      <c r="B8" s="10" t="s">
        <v>167</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3" x14ac:dyDescent="0.25">
      <c r="A19" s="2" t="s">
        <v>168</v>
      </c>
    </row>
    <row r="20" spans="1:13" x14ac:dyDescent="0.25">
      <c r="A20" s="22" t="s">
        <v>169</v>
      </c>
    </row>
    <row r="22" spans="1:13" ht="15.75" thickBot="1" x14ac:dyDescent="0.3">
      <c r="A22" s="37"/>
      <c r="B22" s="37">
        <v>2011</v>
      </c>
      <c r="C22" s="37">
        <v>2012</v>
      </c>
      <c r="D22" s="37">
        <v>2013</v>
      </c>
      <c r="E22" s="37">
        <v>2014</v>
      </c>
      <c r="F22" s="37">
        <v>2015</v>
      </c>
      <c r="G22" s="37">
        <v>2016</v>
      </c>
      <c r="H22" s="37">
        <v>2017</v>
      </c>
      <c r="I22" s="37">
        <v>2018</v>
      </c>
      <c r="J22" s="37">
        <v>2019</v>
      </c>
      <c r="K22" s="37">
        <v>2020</v>
      </c>
      <c r="L22" s="37">
        <v>2021</v>
      </c>
      <c r="M22" s="37">
        <v>2022</v>
      </c>
    </row>
    <row r="23" spans="1:13" x14ac:dyDescent="0.25">
      <c r="A23" t="s">
        <v>21</v>
      </c>
      <c r="B23">
        <v>281.35000000000002</v>
      </c>
      <c r="C23">
        <v>276.75</v>
      </c>
      <c r="D23">
        <v>269.66000000000003</v>
      </c>
      <c r="E23">
        <v>260.64999999999998</v>
      </c>
      <c r="F23">
        <v>262.14</v>
      </c>
      <c r="G23">
        <v>255.64</v>
      </c>
      <c r="H23">
        <v>252.09</v>
      </c>
      <c r="I23">
        <v>249.88</v>
      </c>
      <c r="J23">
        <v>243.16</v>
      </c>
      <c r="K23">
        <v>271.62</v>
      </c>
      <c r="L23">
        <v>294.10000000000002</v>
      </c>
      <c r="M23">
        <v>257.83999999999997</v>
      </c>
    </row>
    <row r="24" spans="1:13" x14ac:dyDescent="0.25">
      <c r="A24" t="s">
        <v>23</v>
      </c>
      <c r="B24">
        <v>274.58999999999997</v>
      </c>
      <c r="C24">
        <v>269.52999999999997</v>
      </c>
      <c r="D24">
        <v>252.94</v>
      </c>
      <c r="E24">
        <v>251.22</v>
      </c>
      <c r="F24">
        <v>242.02</v>
      </c>
      <c r="G24">
        <v>236.78</v>
      </c>
      <c r="H24">
        <v>229.93</v>
      </c>
      <c r="I24">
        <v>224.96</v>
      </c>
      <c r="J24">
        <v>217.43</v>
      </c>
      <c r="K24">
        <v>209.32</v>
      </c>
      <c r="L24">
        <v>213.18</v>
      </c>
      <c r="M24">
        <v>211.22</v>
      </c>
    </row>
    <row r="25" spans="1:13" x14ac:dyDescent="0.25">
      <c r="A25" t="s">
        <v>24</v>
      </c>
      <c r="B25">
        <v>414.76</v>
      </c>
      <c r="C25">
        <v>404.92</v>
      </c>
      <c r="D25">
        <v>384.47</v>
      </c>
      <c r="E25">
        <v>383.23</v>
      </c>
      <c r="F25">
        <v>393.71</v>
      </c>
      <c r="G25">
        <v>371.26</v>
      </c>
      <c r="H25">
        <v>370.95</v>
      </c>
      <c r="I25">
        <v>371.74</v>
      </c>
      <c r="J25">
        <v>360.91</v>
      </c>
      <c r="K25">
        <v>395.15</v>
      </c>
      <c r="L25">
        <v>451.75</v>
      </c>
      <c r="M25">
        <v>386.6</v>
      </c>
    </row>
    <row r="26" spans="1:13" ht="15.75" thickBot="1" x14ac:dyDescent="0.3">
      <c r="A26" s="37" t="s">
        <v>25</v>
      </c>
      <c r="B26" s="37">
        <v>437.03</v>
      </c>
      <c r="C26" s="37">
        <v>426.2</v>
      </c>
      <c r="D26" s="37">
        <v>411.26</v>
      </c>
      <c r="E26" s="37">
        <v>401.92</v>
      </c>
      <c r="F26" s="37">
        <v>417.53</v>
      </c>
      <c r="G26" s="37">
        <v>408.12</v>
      </c>
      <c r="H26" s="37">
        <v>407.04</v>
      </c>
      <c r="I26" s="37">
        <v>398.66</v>
      </c>
      <c r="J26" s="37">
        <v>399.84</v>
      </c>
      <c r="K26" s="37">
        <v>488.65</v>
      </c>
      <c r="L26" s="37">
        <v>599.24</v>
      </c>
      <c r="M26" s="37">
        <v>437.37</v>
      </c>
    </row>
    <row r="30" spans="1:13" x14ac:dyDescent="0.25">
      <c r="A30" s="2" t="s">
        <v>168</v>
      </c>
    </row>
    <row r="31" spans="1:13" x14ac:dyDescent="0.25">
      <c r="A31" s="22" t="s">
        <v>170</v>
      </c>
    </row>
    <row r="33" spans="1:13" ht="15.75" thickBot="1" x14ac:dyDescent="0.3">
      <c r="A33" s="37"/>
      <c r="B33" s="37">
        <v>2011</v>
      </c>
      <c r="C33" s="37">
        <v>2012</v>
      </c>
      <c r="D33" s="37">
        <v>2013</v>
      </c>
      <c r="E33" s="37">
        <v>2014</v>
      </c>
      <c r="F33" s="37">
        <v>2015</v>
      </c>
      <c r="G33" s="37">
        <v>2016</v>
      </c>
      <c r="H33" s="37">
        <v>2017</v>
      </c>
      <c r="I33" s="37">
        <v>2018</v>
      </c>
      <c r="J33" s="37">
        <v>2019</v>
      </c>
      <c r="K33" s="37">
        <v>2020</v>
      </c>
      <c r="L33" s="37">
        <v>2021</v>
      </c>
      <c r="M33" s="37">
        <v>2022</v>
      </c>
    </row>
    <row r="34" spans="1:13" x14ac:dyDescent="0.25">
      <c r="A34" t="s">
        <v>21</v>
      </c>
      <c r="B34">
        <v>177.96</v>
      </c>
      <c r="C34">
        <v>175.02</v>
      </c>
      <c r="D34">
        <v>171.01</v>
      </c>
      <c r="E34">
        <v>165.82</v>
      </c>
      <c r="F34">
        <v>166.28</v>
      </c>
      <c r="G34">
        <v>162.47999999999999</v>
      </c>
      <c r="H34">
        <v>160</v>
      </c>
      <c r="I34">
        <v>158.57</v>
      </c>
      <c r="J34">
        <v>154</v>
      </c>
      <c r="K34">
        <v>179.91</v>
      </c>
      <c r="L34">
        <v>200.83</v>
      </c>
      <c r="M34">
        <v>168.14</v>
      </c>
    </row>
    <row r="35" spans="1:13" x14ac:dyDescent="0.25">
      <c r="A35" t="s">
        <v>23</v>
      </c>
      <c r="B35">
        <v>183.37</v>
      </c>
      <c r="C35">
        <v>182.63</v>
      </c>
      <c r="D35">
        <v>172.52</v>
      </c>
      <c r="E35">
        <v>173.19</v>
      </c>
      <c r="F35">
        <v>164.21</v>
      </c>
      <c r="G35">
        <v>160.76</v>
      </c>
      <c r="H35">
        <v>156.77000000000001</v>
      </c>
      <c r="I35">
        <v>151.99</v>
      </c>
      <c r="J35">
        <v>151.27000000000001</v>
      </c>
      <c r="K35">
        <v>145.85</v>
      </c>
      <c r="L35">
        <v>148.93</v>
      </c>
      <c r="M35">
        <v>147.18</v>
      </c>
    </row>
    <row r="36" spans="1:13" x14ac:dyDescent="0.25">
      <c r="A36" t="s">
        <v>24</v>
      </c>
      <c r="B36">
        <v>260.04000000000002</v>
      </c>
      <c r="C36">
        <v>254.28</v>
      </c>
      <c r="D36">
        <v>242.72</v>
      </c>
      <c r="E36">
        <v>238.32</v>
      </c>
      <c r="F36">
        <v>244.34</v>
      </c>
      <c r="G36">
        <v>231.72</v>
      </c>
      <c r="H36">
        <v>231.88</v>
      </c>
      <c r="I36">
        <v>238.62</v>
      </c>
      <c r="J36">
        <v>232.63</v>
      </c>
      <c r="K36">
        <v>264.38</v>
      </c>
      <c r="L36">
        <v>312</v>
      </c>
      <c r="M36">
        <v>253.13</v>
      </c>
    </row>
    <row r="37" spans="1:13" ht="15.75" thickBot="1" x14ac:dyDescent="0.3">
      <c r="A37" s="37" t="s">
        <v>25</v>
      </c>
      <c r="B37" s="37">
        <v>251.72</v>
      </c>
      <c r="C37" s="37">
        <v>245.95</v>
      </c>
      <c r="D37" s="37">
        <v>239.19</v>
      </c>
      <c r="E37" s="37">
        <v>234.13</v>
      </c>
      <c r="F37" s="37">
        <v>238.9</v>
      </c>
      <c r="G37" s="37">
        <v>235.37</v>
      </c>
      <c r="H37" s="37">
        <v>233.53</v>
      </c>
      <c r="I37" s="37">
        <v>228.83</v>
      </c>
      <c r="J37" s="37">
        <v>229.97</v>
      </c>
      <c r="K37" s="37">
        <v>305.39</v>
      </c>
      <c r="L37" s="37">
        <v>412.68</v>
      </c>
      <c r="M37" s="37">
        <v>257.60000000000002</v>
      </c>
    </row>
    <row r="41" spans="1:13" x14ac:dyDescent="0.25">
      <c r="A41" s="2" t="s">
        <v>168</v>
      </c>
    </row>
    <row r="42" spans="1:13" x14ac:dyDescent="0.25">
      <c r="A42" s="22" t="s">
        <v>171</v>
      </c>
    </row>
    <row r="44" spans="1:13" ht="15.75" thickBot="1" x14ac:dyDescent="0.3">
      <c r="A44" s="37"/>
      <c r="B44" s="37">
        <v>2011</v>
      </c>
      <c r="C44" s="37">
        <v>2012</v>
      </c>
      <c r="D44" s="37">
        <v>2013</v>
      </c>
      <c r="E44" s="37">
        <v>2014</v>
      </c>
      <c r="F44" s="37">
        <v>2015</v>
      </c>
      <c r="G44" s="37">
        <v>2016</v>
      </c>
      <c r="H44" s="37">
        <v>2017</v>
      </c>
      <c r="I44" s="37">
        <v>2018</v>
      </c>
      <c r="J44" s="37">
        <v>2019</v>
      </c>
      <c r="K44" s="37">
        <v>2020</v>
      </c>
      <c r="L44" s="37">
        <v>2021</v>
      </c>
      <c r="M44" s="37">
        <v>2022</v>
      </c>
    </row>
    <row r="45" spans="1:13" x14ac:dyDescent="0.25">
      <c r="A45" t="s">
        <v>21</v>
      </c>
      <c r="B45">
        <v>103.39</v>
      </c>
      <c r="C45">
        <v>101.73</v>
      </c>
      <c r="D45">
        <v>98.65</v>
      </c>
      <c r="E45">
        <v>94.83</v>
      </c>
      <c r="F45">
        <v>95.85</v>
      </c>
      <c r="G45">
        <v>93.16</v>
      </c>
      <c r="H45">
        <v>92.09</v>
      </c>
      <c r="I45">
        <v>91.3</v>
      </c>
      <c r="J45">
        <v>89.16</v>
      </c>
      <c r="K45">
        <v>91.71</v>
      </c>
      <c r="L45">
        <v>93.27</v>
      </c>
      <c r="M45">
        <v>89.7</v>
      </c>
    </row>
    <row r="46" spans="1:13" x14ac:dyDescent="0.25">
      <c r="A46" t="s">
        <v>23</v>
      </c>
      <c r="B46">
        <v>91.23</v>
      </c>
      <c r="C46">
        <v>86.9</v>
      </c>
      <c r="D46">
        <v>80.42</v>
      </c>
      <c r="E46">
        <v>78.03</v>
      </c>
      <c r="F46">
        <v>77.81</v>
      </c>
      <c r="G46">
        <v>76.03</v>
      </c>
      <c r="H46">
        <v>73.16</v>
      </c>
      <c r="I46">
        <v>72.97</v>
      </c>
      <c r="J46">
        <v>66.16</v>
      </c>
      <c r="K46">
        <v>63.47</v>
      </c>
      <c r="L46">
        <v>64.25</v>
      </c>
      <c r="M46">
        <v>64.040000000000006</v>
      </c>
    </row>
    <row r="47" spans="1:13" x14ac:dyDescent="0.25">
      <c r="A47" t="s">
        <v>24</v>
      </c>
      <c r="B47">
        <v>154.72</v>
      </c>
      <c r="C47">
        <v>150.63999999999999</v>
      </c>
      <c r="D47">
        <v>141.75</v>
      </c>
      <c r="E47">
        <v>144.91</v>
      </c>
      <c r="F47">
        <v>149.37</v>
      </c>
      <c r="G47">
        <v>139.54</v>
      </c>
      <c r="H47">
        <v>139.08000000000001</v>
      </c>
      <c r="I47">
        <v>133.13</v>
      </c>
      <c r="J47">
        <v>128.28</v>
      </c>
      <c r="K47">
        <v>130.77000000000001</v>
      </c>
      <c r="L47">
        <v>139.74</v>
      </c>
      <c r="M47">
        <v>133.47</v>
      </c>
    </row>
    <row r="48" spans="1:13" ht="15.75" thickBot="1" x14ac:dyDescent="0.3">
      <c r="A48" s="37" t="s">
        <v>25</v>
      </c>
      <c r="B48" s="37">
        <v>185.31</v>
      </c>
      <c r="C48" s="37">
        <v>180.25</v>
      </c>
      <c r="D48" s="37">
        <v>172.07</v>
      </c>
      <c r="E48" s="37">
        <v>167.79</v>
      </c>
      <c r="F48" s="37">
        <v>178.63</v>
      </c>
      <c r="G48" s="37">
        <v>172.76</v>
      </c>
      <c r="H48" s="37">
        <v>173.51</v>
      </c>
      <c r="I48" s="37">
        <v>169.82</v>
      </c>
      <c r="J48" s="37">
        <v>169.88</v>
      </c>
      <c r="K48" s="37">
        <v>183.26</v>
      </c>
      <c r="L48" s="37">
        <v>186.55</v>
      </c>
      <c r="M48" s="37">
        <v>179.77</v>
      </c>
    </row>
    <row r="50" spans="1:9" x14ac:dyDescent="0.25">
      <c r="A50" t="s">
        <v>28</v>
      </c>
    </row>
    <row r="51" spans="1:9" x14ac:dyDescent="0.25">
      <c r="A51" t="s">
        <v>172</v>
      </c>
    </row>
    <row r="56" spans="1:9" x14ac:dyDescent="0.25">
      <c r="A56" s="29" t="s">
        <v>35</v>
      </c>
    </row>
    <row r="57" spans="1:9" x14ac:dyDescent="0.25">
      <c r="A57" s="30" t="s">
        <v>173</v>
      </c>
      <c r="B57" s="16"/>
      <c r="C57" s="16"/>
      <c r="D57" s="16"/>
      <c r="E57" s="16"/>
      <c r="F57" s="16"/>
      <c r="G57" s="16"/>
      <c r="H57" s="16"/>
      <c r="I57" s="16"/>
    </row>
    <row r="58" spans="1:9" x14ac:dyDescent="0.25">
      <c r="A58" s="16"/>
      <c r="B58" s="16"/>
      <c r="C58" s="16"/>
      <c r="D58" s="16"/>
      <c r="E58" s="16"/>
      <c r="F58" s="16"/>
      <c r="G58" s="16"/>
      <c r="H58" s="16"/>
      <c r="I58" s="16"/>
    </row>
    <row r="59" spans="1:9" x14ac:dyDescent="0.25">
      <c r="A59" s="16"/>
      <c r="B59" s="16"/>
      <c r="C59" s="16"/>
      <c r="D59" s="16"/>
      <c r="E59" s="16"/>
      <c r="F59" s="16"/>
      <c r="G59" s="16"/>
      <c r="H59" s="16"/>
      <c r="I59" s="16"/>
    </row>
    <row r="60" spans="1:9" x14ac:dyDescent="0.25">
      <c r="A60" s="16"/>
      <c r="B60" s="16"/>
      <c r="C60" s="16"/>
      <c r="D60" s="16"/>
      <c r="E60" s="16"/>
      <c r="F60" s="16"/>
      <c r="G60" s="16"/>
      <c r="H60" s="16"/>
      <c r="I60" s="16"/>
    </row>
    <row r="61" spans="1:9" x14ac:dyDescent="0.25">
      <c r="A61" s="16"/>
      <c r="B61" s="16"/>
      <c r="C61" s="16"/>
      <c r="D61" s="16"/>
      <c r="E61" s="16"/>
      <c r="F61" s="16"/>
      <c r="G61" s="16"/>
      <c r="H61" s="16"/>
      <c r="I61" s="16"/>
    </row>
    <row r="62" spans="1:9" x14ac:dyDescent="0.25">
      <c r="A62" s="16"/>
      <c r="B62" s="16"/>
      <c r="C62" s="16"/>
      <c r="D62" s="16"/>
      <c r="E62" s="16"/>
      <c r="F62" s="16"/>
      <c r="G62" s="16"/>
      <c r="H62" s="16"/>
      <c r="I62" s="16"/>
    </row>
    <row r="63" spans="1:9" x14ac:dyDescent="0.25">
      <c r="A63" s="16"/>
      <c r="B63" s="16"/>
      <c r="C63" s="16"/>
      <c r="D63" s="16"/>
      <c r="E63" s="16"/>
      <c r="F63" s="16"/>
      <c r="G63" s="16"/>
      <c r="H63" s="16"/>
      <c r="I63" s="16"/>
    </row>
    <row r="64" spans="1:9" x14ac:dyDescent="0.25">
      <c r="A64" s="16"/>
      <c r="B64" s="16"/>
      <c r="C64" s="16"/>
      <c r="D64" s="16"/>
      <c r="E64" s="16"/>
      <c r="F64" s="16"/>
      <c r="G64" s="16"/>
      <c r="H64" s="16"/>
      <c r="I64" s="16"/>
    </row>
    <row r="65" spans="1:9" x14ac:dyDescent="0.25">
      <c r="A65" s="16"/>
      <c r="B65" s="16"/>
      <c r="C65" s="16"/>
      <c r="D65" s="16"/>
      <c r="E65" s="16"/>
      <c r="F65" s="16"/>
      <c r="G65" s="16"/>
      <c r="H65" s="16"/>
      <c r="I65" s="16"/>
    </row>
    <row r="66" spans="1:9" x14ac:dyDescent="0.25">
      <c r="A66" s="16"/>
      <c r="B66" s="16"/>
      <c r="C66" s="16"/>
      <c r="D66" s="16"/>
      <c r="E66" s="16"/>
      <c r="F66" s="16"/>
      <c r="G66" s="16"/>
      <c r="H66" s="16"/>
      <c r="I66" s="16"/>
    </row>
    <row r="67" spans="1:9" x14ac:dyDescent="0.25">
      <c r="A67" s="16"/>
      <c r="B67" s="16"/>
      <c r="C67" s="16"/>
      <c r="D67" s="16"/>
      <c r="E67" s="16"/>
      <c r="F67" s="16"/>
      <c r="G67" s="16"/>
      <c r="H67" s="16"/>
      <c r="I67" s="16"/>
    </row>
    <row r="68" spans="1:9" x14ac:dyDescent="0.25">
      <c r="A68" s="16"/>
      <c r="B68" s="16"/>
      <c r="C68" s="16"/>
      <c r="D68" s="16"/>
      <c r="E68" s="16"/>
      <c r="F68" s="16"/>
      <c r="G68" s="16"/>
      <c r="H68" s="16"/>
      <c r="I68" s="16"/>
    </row>
    <row r="69" spans="1:9" x14ac:dyDescent="0.25">
      <c r="A69" s="16"/>
      <c r="B69" s="16"/>
      <c r="C69" s="16"/>
      <c r="D69" s="16"/>
      <c r="E69" s="16"/>
      <c r="F69" s="16"/>
      <c r="G69" s="16"/>
      <c r="H69" s="16"/>
      <c r="I69" s="16"/>
    </row>
  </sheetData>
  <mergeCells count="11">
    <mergeCell ref="A12:C12"/>
    <mergeCell ref="B13:C13"/>
    <mergeCell ref="B14:C14"/>
    <mergeCell ref="B15:C15"/>
    <mergeCell ref="A57:I69"/>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C9F38"/>
  </sheetPr>
  <dimension ref="A1:O71"/>
  <sheetViews>
    <sheetView workbookViewId="0">
      <selection activeCell="H1" sqref="H1"/>
    </sheetView>
  </sheetViews>
  <sheetFormatPr defaultRowHeight="15" x14ac:dyDescent="0.25"/>
  <cols>
    <col min="1" max="1" width="15.7109375" customWidth="1"/>
  </cols>
  <sheetData>
    <row r="1" spans="1:6" ht="23.25" x14ac:dyDescent="0.35">
      <c r="A1" s="36" t="s">
        <v>137</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174</v>
      </c>
      <c r="C6" s="8"/>
      <c r="D6" s="8"/>
      <c r="E6" s="8"/>
      <c r="F6" s="8"/>
    </row>
    <row r="7" spans="1:6" x14ac:dyDescent="0.25">
      <c r="A7" s="12" t="s">
        <v>4</v>
      </c>
      <c r="B7" s="9" t="s">
        <v>175</v>
      </c>
      <c r="C7" s="9"/>
      <c r="D7" s="9"/>
      <c r="E7" s="9"/>
      <c r="F7" s="9"/>
    </row>
    <row r="8" spans="1:6" x14ac:dyDescent="0.25">
      <c r="A8" s="12" t="s">
        <v>6</v>
      </c>
      <c r="B8" s="10" t="s">
        <v>176</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7"/>
    </row>
    <row r="13" spans="1:6" x14ac:dyDescent="0.25">
      <c r="A13" s="20" t="s">
        <v>13</v>
      </c>
      <c r="B13" s="17" t="s">
        <v>14</v>
      </c>
      <c r="C13" s="17"/>
    </row>
    <row r="14" spans="1:6" x14ac:dyDescent="0.25">
      <c r="A14" s="12" t="s">
        <v>15</v>
      </c>
      <c r="B14" s="31" t="s">
        <v>40</v>
      </c>
      <c r="C14" s="31"/>
    </row>
    <row r="15" spans="1:6" x14ac:dyDescent="0.25">
      <c r="A15" s="13" t="s">
        <v>17</v>
      </c>
      <c r="B15" s="19" t="s">
        <v>40</v>
      </c>
      <c r="C15" s="19"/>
    </row>
    <row r="19" spans="1:15" x14ac:dyDescent="0.25">
      <c r="A19" s="2" t="s">
        <v>177</v>
      </c>
    </row>
    <row r="20" spans="1:15" x14ac:dyDescent="0.25">
      <c r="A20" s="22" t="s">
        <v>178</v>
      </c>
    </row>
    <row r="22" spans="1:15" ht="15.75" thickBot="1" x14ac:dyDescent="0.3">
      <c r="A22" s="37"/>
      <c r="B22" s="37">
        <v>2010</v>
      </c>
      <c r="C22" s="37">
        <v>2011</v>
      </c>
      <c r="D22" s="37">
        <v>2012</v>
      </c>
      <c r="E22" s="37">
        <v>2013</v>
      </c>
      <c r="F22" s="37">
        <v>2014</v>
      </c>
      <c r="G22" s="37">
        <v>2015</v>
      </c>
      <c r="H22" s="37">
        <v>2016</v>
      </c>
      <c r="I22" s="37">
        <v>2017</v>
      </c>
      <c r="J22" s="37">
        <v>2018</v>
      </c>
      <c r="K22" s="37">
        <v>2019</v>
      </c>
      <c r="L22" s="37">
        <v>2020</v>
      </c>
      <c r="M22" s="37">
        <v>2021</v>
      </c>
      <c r="N22" s="37">
        <v>2022</v>
      </c>
      <c r="O22" s="37">
        <v>2023</v>
      </c>
    </row>
    <row r="23" spans="1:15" x14ac:dyDescent="0.25">
      <c r="A23" t="s">
        <v>21</v>
      </c>
      <c r="B23">
        <v>3.5</v>
      </c>
      <c r="C23">
        <v>3.7</v>
      </c>
      <c r="D23">
        <v>3.8</v>
      </c>
      <c r="E23">
        <v>4</v>
      </c>
      <c r="F23">
        <v>3.9</v>
      </c>
      <c r="G23">
        <v>3.3</v>
      </c>
      <c r="H23">
        <v>2.8</v>
      </c>
      <c r="I23">
        <v>1.6</v>
      </c>
      <c r="J23">
        <v>1.8</v>
      </c>
      <c r="K23">
        <v>1.7</v>
      </c>
      <c r="L23">
        <v>1.9</v>
      </c>
      <c r="M23">
        <v>2</v>
      </c>
      <c r="N23">
        <v>2.2000000000000002</v>
      </c>
      <c r="O23">
        <v>2.4</v>
      </c>
    </row>
    <row r="24" spans="1:15" x14ac:dyDescent="0.25">
      <c r="A24" t="s">
        <v>23</v>
      </c>
      <c r="B24">
        <v>1.1000000000000001</v>
      </c>
      <c r="C24">
        <v>0.9</v>
      </c>
      <c r="D24">
        <v>1.3</v>
      </c>
      <c r="E24">
        <v>1.3</v>
      </c>
      <c r="F24">
        <v>1.4</v>
      </c>
      <c r="G24">
        <v>1.3</v>
      </c>
      <c r="H24">
        <v>1.3</v>
      </c>
      <c r="I24">
        <v>1</v>
      </c>
      <c r="J24">
        <v>1.3</v>
      </c>
      <c r="K24">
        <v>1.8</v>
      </c>
      <c r="L24">
        <v>1.7</v>
      </c>
      <c r="M24">
        <v>1.3</v>
      </c>
      <c r="N24">
        <v>2.1</v>
      </c>
      <c r="O24">
        <v>2.7</v>
      </c>
    </row>
    <row r="25" spans="1:15" x14ac:dyDescent="0.25">
      <c r="A25" t="s">
        <v>24</v>
      </c>
      <c r="B25">
        <v>6.3</v>
      </c>
      <c r="C25">
        <v>5.0999999999999996</v>
      </c>
      <c r="D25">
        <v>3.5</v>
      </c>
      <c r="E25">
        <v>3.3</v>
      </c>
      <c r="F25">
        <v>3.3</v>
      </c>
      <c r="G25">
        <v>1.9</v>
      </c>
      <c r="H25">
        <v>1.7</v>
      </c>
      <c r="I25">
        <v>1.6</v>
      </c>
      <c r="J25">
        <v>1.4</v>
      </c>
      <c r="K25">
        <v>1.4</v>
      </c>
      <c r="L25">
        <v>1.5</v>
      </c>
      <c r="M25">
        <v>1.7</v>
      </c>
      <c r="N25">
        <v>1.3</v>
      </c>
      <c r="O25">
        <v>1</v>
      </c>
    </row>
    <row r="26" spans="1:15" ht="15.75" thickBot="1" x14ac:dyDescent="0.3">
      <c r="A26" s="37" t="s">
        <v>25</v>
      </c>
      <c r="B26" s="38" t="s">
        <v>22</v>
      </c>
      <c r="C26" s="38" t="s">
        <v>22</v>
      </c>
      <c r="D26" s="38" t="s">
        <v>22</v>
      </c>
      <c r="E26" s="37">
        <v>8.6999999999999993</v>
      </c>
      <c r="F26" s="37">
        <v>7.4</v>
      </c>
      <c r="G26" s="37">
        <v>6.3</v>
      </c>
      <c r="H26" s="37">
        <v>4.5</v>
      </c>
      <c r="I26" s="37">
        <v>4.8</v>
      </c>
      <c r="J26" s="37">
        <v>5.8</v>
      </c>
      <c r="K26" s="37">
        <v>4.9000000000000004</v>
      </c>
      <c r="L26" s="37">
        <v>4</v>
      </c>
      <c r="M26" s="37">
        <v>5.5</v>
      </c>
      <c r="N26" s="37">
        <v>3.3</v>
      </c>
      <c r="O26" s="37">
        <v>5</v>
      </c>
    </row>
    <row r="30" spans="1:15" x14ac:dyDescent="0.25">
      <c r="A30" s="2" t="s">
        <v>177</v>
      </c>
    </row>
    <row r="31" spans="1:15" x14ac:dyDescent="0.25">
      <c r="A31" s="22" t="s">
        <v>179</v>
      </c>
    </row>
    <row r="33" spans="1:15" ht="15.75" thickBot="1" x14ac:dyDescent="0.3">
      <c r="A33" s="37"/>
      <c r="B33" s="37">
        <v>2010</v>
      </c>
      <c r="C33" s="37">
        <v>2011</v>
      </c>
      <c r="D33" s="37">
        <v>2012</v>
      </c>
      <c r="E33" s="37">
        <v>2013</v>
      </c>
      <c r="F33" s="37">
        <v>2014</v>
      </c>
      <c r="G33" s="37">
        <v>2015</v>
      </c>
      <c r="H33" s="37">
        <v>2016</v>
      </c>
      <c r="I33" s="37">
        <v>2017</v>
      </c>
      <c r="J33" s="37">
        <v>2018</v>
      </c>
      <c r="K33" s="37">
        <v>2019</v>
      </c>
      <c r="L33" s="37">
        <v>2020</v>
      </c>
      <c r="M33" s="37">
        <v>2021</v>
      </c>
      <c r="N33" s="37">
        <v>2022</v>
      </c>
      <c r="O33" s="37">
        <v>2023</v>
      </c>
    </row>
    <row r="34" spans="1:15" x14ac:dyDescent="0.25">
      <c r="A34" t="s">
        <v>21</v>
      </c>
      <c r="B34">
        <v>2.8</v>
      </c>
      <c r="C34">
        <v>3.2</v>
      </c>
      <c r="D34">
        <v>3.1</v>
      </c>
      <c r="E34">
        <v>3.3</v>
      </c>
      <c r="F34">
        <v>3.3</v>
      </c>
      <c r="G34">
        <v>2.9</v>
      </c>
      <c r="H34">
        <v>2.2999999999999998</v>
      </c>
      <c r="I34">
        <v>1.4</v>
      </c>
      <c r="J34">
        <v>1.5</v>
      </c>
      <c r="K34">
        <v>1.4</v>
      </c>
      <c r="L34">
        <v>1.5</v>
      </c>
      <c r="M34">
        <v>1.6</v>
      </c>
      <c r="N34">
        <v>1.8</v>
      </c>
      <c r="O34">
        <v>1.9</v>
      </c>
    </row>
    <row r="35" spans="1:15" x14ac:dyDescent="0.25">
      <c r="A35" t="s">
        <v>23</v>
      </c>
      <c r="B35">
        <v>0.7</v>
      </c>
      <c r="C35">
        <v>0.9</v>
      </c>
      <c r="D35">
        <v>1</v>
      </c>
      <c r="E35">
        <v>1.3</v>
      </c>
      <c r="F35">
        <v>1.8</v>
      </c>
      <c r="G35">
        <v>1.2</v>
      </c>
      <c r="H35">
        <v>1.4</v>
      </c>
      <c r="I35">
        <v>1.1000000000000001</v>
      </c>
      <c r="J35">
        <v>1.2</v>
      </c>
      <c r="K35">
        <v>1.8</v>
      </c>
      <c r="L35">
        <v>1.8</v>
      </c>
      <c r="M35">
        <v>1.1000000000000001</v>
      </c>
      <c r="N35">
        <v>1.9</v>
      </c>
      <c r="O35">
        <v>2.2999999999999998</v>
      </c>
    </row>
    <row r="36" spans="1:15" x14ac:dyDescent="0.25">
      <c r="A36" t="s">
        <v>24</v>
      </c>
      <c r="B36">
        <v>5.8</v>
      </c>
      <c r="C36">
        <v>4.8</v>
      </c>
      <c r="D36">
        <v>2.9</v>
      </c>
      <c r="E36">
        <v>2.7</v>
      </c>
      <c r="F36">
        <v>2.5</v>
      </c>
      <c r="G36">
        <v>1.6</v>
      </c>
      <c r="H36">
        <v>1.4</v>
      </c>
      <c r="I36">
        <v>1.5</v>
      </c>
      <c r="J36">
        <v>1.2</v>
      </c>
      <c r="K36">
        <v>1.1000000000000001</v>
      </c>
      <c r="L36">
        <v>1.2</v>
      </c>
      <c r="M36">
        <v>1.3</v>
      </c>
      <c r="N36">
        <v>1.1000000000000001</v>
      </c>
      <c r="O36">
        <v>0.8</v>
      </c>
    </row>
    <row r="37" spans="1:15" ht="15.75" thickBot="1" x14ac:dyDescent="0.3">
      <c r="A37" s="37" t="s">
        <v>25</v>
      </c>
      <c r="B37" s="38" t="s">
        <v>22</v>
      </c>
      <c r="C37" s="38" t="s">
        <v>22</v>
      </c>
      <c r="D37" s="38" t="s">
        <v>22</v>
      </c>
      <c r="E37" s="37">
        <v>8.1999999999999993</v>
      </c>
      <c r="F37" s="37">
        <v>7.1</v>
      </c>
      <c r="G37" s="37">
        <v>5.6</v>
      </c>
      <c r="H37" s="37">
        <v>3.9</v>
      </c>
      <c r="I37" s="37">
        <v>4.3</v>
      </c>
      <c r="J37" s="37">
        <v>5.5</v>
      </c>
      <c r="K37" s="37">
        <v>4.5999999999999996</v>
      </c>
      <c r="L37" s="37">
        <v>3.7</v>
      </c>
      <c r="M37" s="37">
        <v>4.9000000000000004</v>
      </c>
      <c r="N37" s="37">
        <v>2.7</v>
      </c>
      <c r="O37" s="37">
        <v>4.5</v>
      </c>
    </row>
    <row r="41" spans="1:15" x14ac:dyDescent="0.25">
      <c r="A41" s="2" t="s">
        <v>177</v>
      </c>
    </row>
    <row r="42" spans="1:15" x14ac:dyDescent="0.25">
      <c r="A42" s="22" t="s">
        <v>180</v>
      </c>
    </row>
    <row r="44" spans="1:15" ht="15.75" thickBot="1" x14ac:dyDescent="0.3">
      <c r="A44" s="37"/>
      <c r="B44" s="37">
        <v>2010</v>
      </c>
      <c r="C44" s="37">
        <v>2011</v>
      </c>
      <c r="D44" s="37">
        <v>2012</v>
      </c>
      <c r="E44" s="37">
        <v>2013</v>
      </c>
      <c r="F44" s="37">
        <v>2014</v>
      </c>
      <c r="G44" s="37">
        <v>2015</v>
      </c>
      <c r="H44" s="37">
        <v>2016</v>
      </c>
      <c r="I44" s="37">
        <v>2017</v>
      </c>
      <c r="J44" s="37">
        <v>2018</v>
      </c>
      <c r="K44" s="37">
        <v>2019</v>
      </c>
      <c r="L44" s="37">
        <v>2020</v>
      </c>
      <c r="M44" s="37">
        <v>2021</v>
      </c>
      <c r="N44" s="37">
        <v>2022</v>
      </c>
      <c r="O44" s="37">
        <v>2023</v>
      </c>
    </row>
    <row r="45" spans="1:15" x14ac:dyDescent="0.25">
      <c r="A45" t="s">
        <v>21</v>
      </c>
      <c r="B45">
        <v>4</v>
      </c>
      <c r="C45">
        <v>4.3</v>
      </c>
      <c r="D45">
        <v>4.4000000000000004</v>
      </c>
      <c r="E45">
        <v>4.5999999999999996</v>
      </c>
      <c r="F45">
        <v>4.4000000000000004</v>
      </c>
      <c r="G45">
        <v>3.8</v>
      </c>
      <c r="H45">
        <v>3.2</v>
      </c>
      <c r="I45">
        <v>1.9</v>
      </c>
      <c r="J45">
        <v>2.1</v>
      </c>
      <c r="K45">
        <v>2</v>
      </c>
      <c r="L45">
        <v>2.2000000000000002</v>
      </c>
      <c r="M45">
        <v>2.2999999999999998</v>
      </c>
      <c r="N45">
        <v>2.6</v>
      </c>
      <c r="O45">
        <v>2.8</v>
      </c>
    </row>
    <row r="46" spans="1:15" x14ac:dyDescent="0.25">
      <c r="A46" t="s">
        <v>23</v>
      </c>
      <c r="B46">
        <v>1.5</v>
      </c>
      <c r="C46">
        <v>0.8</v>
      </c>
      <c r="D46">
        <v>1.5</v>
      </c>
      <c r="E46">
        <v>1.4</v>
      </c>
      <c r="F46">
        <v>1</v>
      </c>
      <c r="G46">
        <v>1.4</v>
      </c>
      <c r="H46">
        <v>1.2</v>
      </c>
      <c r="I46">
        <v>0.9</v>
      </c>
      <c r="J46">
        <v>1.3</v>
      </c>
      <c r="K46">
        <v>1.9</v>
      </c>
      <c r="L46">
        <v>1.6</v>
      </c>
      <c r="M46">
        <v>1.4</v>
      </c>
      <c r="N46">
        <v>2.2000000000000002</v>
      </c>
      <c r="O46">
        <v>3.1</v>
      </c>
    </row>
    <row r="47" spans="1:15" x14ac:dyDescent="0.25">
      <c r="A47" t="s">
        <v>24</v>
      </c>
      <c r="B47">
        <v>6.6</v>
      </c>
      <c r="C47">
        <v>5.2</v>
      </c>
      <c r="D47">
        <v>4</v>
      </c>
      <c r="E47">
        <v>3.8</v>
      </c>
      <c r="F47">
        <v>4</v>
      </c>
      <c r="G47">
        <v>2.2000000000000002</v>
      </c>
      <c r="H47">
        <v>1.9</v>
      </c>
      <c r="I47">
        <v>1.7</v>
      </c>
      <c r="J47">
        <v>1.7</v>
      </c>
      <c r="K47">
        <v>1.7</v>
      </c>
      <c r="L47">
        <v>1.7</v>
      </c>
      <c r="M47">
        <v>2</v>
      </c>
      <c r="N47">
        <v>1.5</v>
      </c>
      <c r="O47">
        <v>1.3</v>
      </c>
    </row>
    <row r="48" spans="1:15" ht="15.75" thickBot="1" x14ac:dyDescent="0.3">
      <c r="A48" s="37" t="s">
        <v>25</v>
      </c>
      <c r="B48" s="38" t="s">
        <v>22</v>
      </c>
      <c r="C48" s="38" t="s">
        <v>22</v>
      </c>
      <c r="D48" s="38" t="s">
        <v>22</v>
      </c>
      <c r="E48" s="37">
        <v>9.1999999999999993</v>
      </c>
      <c r="F48" s="37">
        <v>7.6</v>
      </c>
      <c r="G48" s="37">
        <v>7</v>
      </c>
      <c r="H48" s="37">
        <v>5</v>
      </c>
      <c r="I48" s="37">
        <v>5.3</v>
      </c>
      <c r="J48" s="37">
        <v>6.1</v>
      </c>
      <c r="K48" s="37">
        <v>5.2</v>
      </c>
      <c r="L48" s="37">
        <v>4.3</v>
      </c>
      <c r="M48" s="37">
        <v>6.1</v>
      </c>
      <c r="N48" s="37">
        <v>3.9</v>
      </c>
      <c r="O48" s="37">
        <v>5.6</v>
      </c>
    </row>
    <row r="50" spans="1:9" x14ac:dyDescent="0.25">
      <c r="A50" t="s">
        <v>28</v>
      </c>
    </row>
    <row r="51" spans="1:9" x14ac:dyDescent="0.25">
      <c r="A51" t="s">
        <v>181</v>
      </c>
    </row>
    <row r="53" spans="1:9" x14ac:dyDescent="0.25">
      <c r="A53" s="28" t="s">
        <v>30</v>
      </c>
    </row>
    <row r="54" spans="1:9" x14ac:dyDescent="0.25">
      <c r="A54" t="s">
        <v>31</v>
      </c>
    </row>
    <row r="56" spans="1:9" x14ac:dyDescent="0.25">
      <c r="A56" s="28" t="s">
        <v>32</v>
      </c>
    </row>
    <row r="57" spans="1:9" x14ac:dyDescent="0.25">
      <c r="A57" t="s">
        <v>33</v>
      </c>
    </row>
    <row r="62" spans="1:9" x14ac:dyDescent="0.25">
      <c r="A62" s="29" t="s">
        <v>35</v>
      </c>
    </row>
    <row r="63" spans="1:9" x14ac:dyDescent="0.25">
      <c r="A63" s="30" t="s">
        <v>182</v>
      </c>
      <c r="B63" s="16"/>
      <c r="C63" s="16"/>
      <c r="D63" s="16"/>
      <c r="E63" s="16"/>
      <c r="F63" s="16"/>
      <c r="G63" s="16"/>
      <c r="H63" s="16"/>
      <c r="I63" s="16"/>
    </row>
    <row r="64" spans="1:9" x14ac:dyDescent="0.25">
      <c r="A64" s="16"/>
      <c r="B64" s="16"/>
      <c r="C64" s="16"/>
      <c r="D64" s="16"/>
      <c r="E64" s="16"/>
      <c r="F64" s="16"/>
      <c r="G64" s="16"/>
      <c r="H64" s="16"/>
      <c r="I64" s="16"/>
    </row>
    <row r="65" spans="1:9" x14ac:dyDescent="0.25">
      <c r="A65" s="16"/>
      <c r="B65" s="16"/>
      <c r="C65" s="16"/>
      <c r="D65" s="16"/>
      <c r="E65" s="16"/>
      <c r="F65" s="16"/>
      <c r="G65" s="16"/>
      <c r="H65" s="16"/>
      <c r="I65" s="16"/>
    </row>
    <row r="66" spans="1:9" x14ac:dyDescent="0.25">
      <c r="A66" s="16"/>
      <c r="B66" s="16"/>
      <c r="C66" s="16"/>
      <c r="D66" s="16"/>
      <c r="E66" s="16"/>
      <c r="F66" s="16"/>
      <c r="G66" s="16"/>
      <c r="H66" s="16"/>
      <c r="I66" s="16"/>
    </row>
    <row r="67" spans="1:9" x14ac:dyDescent="0.25">
      <c r="A67" s="16"/>
      <c r="B67" s="16"/>
      <c r="C67" s="16"/>
      <c r="D67" s="16"/>
      <c r="E67" s="16"/>
      <c r="F67" s="16"/>
      <c r="G67" s="16"/>
      <c r="H67" s="16"/>
      <c r="I67" s="16"/>
    </row>
    <row r="68" spans="1:9" x14ac:dyDescent="0.25">
      <c r="A68" s="16"/>
      <c r="B68" s="16"/>
      <c r="C68" s="16"/>
      <c r="D68" s="16"/>
      <c r="E68" s="16"/>
      <c r="F68" s="16"/>
      <c r="G68" s="16"/>
      <c r="H68" s="16"/>
      <c r="I68" s="16"/>
    </row>
    <row r="69" spans="1:9" x14ac:dyDescent="0.25">
      <c r="A69" s="16"/>
      <c r="B69" s="16"/>
      <c r="C69" s="16"/>
      <c r="D69" s="16"/>
      <c r="E69" s="16"/>
      <c r="F69" s="16"/>
      <c r="G69" s="16"/>
      <c r="H69" s="16"/>
      <c r="I69" s="16"/>
    </row>
    <row r="70" spans="1:9" x14ac:dyDescent="0.25">
      <c r="A70" s="16"/>
      <c r="B70" s="16"/>
      <c r="C70" s="16"/>
      <c r="D70" s="16"/>
      <c r="E70" s="16"/>
      <c r="F70" s="16"/>
      <c r="G70" s="16"/>
      <c r="H70" s="16"/>
      <c r="I70" s="16"/>
    </row>
    <row r="71" spans="1:9" x14ac:dyDescent="0.25">
      <c r="A71" s="16"/>
      <c r="B71" s="16"/>
      <c r="C71" s="16"/>
      <c r="D71" s="16"/>
      <c r="E71" s="16"/>
      <c r="F71" s="16"/>
      <c r="G71" s="16"/>
      <c r="H71" s="16"/>
      <c r="I71" s="16"/>
    </row>
  </sheetData>
  <mergeCells count="11">
    <mergeCell ref="A12:C12"/>
    <mergeCell ref="B13:C13"/>
    <mergeCell ref="B14:C14"/>
    <mergeCell ref="B15:C15"/>
    <mergeCell ref="A63:I71"/>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400D3"/>
  </sheetPr>
  <dimension ref="A4:D110"/>
  <sheetViews>
    <sheetView workbookViewId="0"/>
  </sheetViews>
  <sheetFormatPr defaultRowHeight="15" x14ac:dyDescent="0.25"/>
  <cols>
    <col min="4" max="4" width="115.7109375" customWidth="1"/>
  </cols>
  <sheetData>
    <row r="4" spans="1:4" ht="31.5" x14ac:dyDescent="0.5">
      <c r="C4" s="86" t="s">
        <v>994</v>
      </c>
    </row>
    <row r="6" spans="1:4" ht="15.75" x14ac:dyDescent="0.25">
      <c r="C6" s="96" t="s">
        <v>4</v>
      </c>
      <c r="D6" s="96" t="s">
        <v>2</v>
      </c>
    </row>
    <row r="7" spans="1:4" x14ac:dyDescent="0.25">
      <c r="A7" s="102"/>
      <c r="C7" s="98" t="str">
        <f>HYPERLINK("#01_10!F1", "01_10")</f>
        <v>01_10</v>
      </c>
      <c r="D7" s="97" t="s">
        <v>3</v>
      </c>
    </row>
    <row r="8" spans="1:4" x14ac:dyDescent="0.25">
      <c r="A8" s="103"/>
      <c r="C8" s="98" t="str">
        <f>HYPERLINK("#01_20!F1", "01_20")</f>
        <v>01_20</v>
      </c>
      <c r="D8" s="97" t="s">
        <v>37</v>
      </c>
    </row>
    <row r="9" spans="1:4" x14ac:dyDescent="0.25">
      <c r="A9" s="104"/>
      <c r="C9" s="98" t="str">
        <f>HYPERLINK("#01_31!F1", "01_31")</f>
        <v>01_31</v>
      </c>
      <c r="D9" s="97" t="s">
        <v>48</v>
      </c>
    </row>
    <row r="10" spans="1:4" x14ac:dyDescent="0.25">
      <c r="A10" s="105"/>
      <c r="C10" s="98" t="str">
        <f>HYPERLINK("#01_40!F1", "01_40")</f>
        <v>01_40</v>
      </c>
      <c r="D10" s="97" t="s">
        <v>57</v>
      </c>
    </row>
    <row r="11" spans="1:4" x14ac:dyDescent="0.25">
      <c r="A11" s="106"/>
      <c r="C11" s="98" t="str">
        <f>HYPERLINK("#01_41!F1", "01_41")</f>
        <v>01_41</v>
      </c>
      <c r="D11" s="97" t="s">
        <v>66</v>
      </c>
    </row>
    <row r="12" spans="1:4" x14ac:dyDescent="0.25">
      <c r="A12" s="107"/>
      <c r="C12" s="98" t="str">
        <f>HYPERLINK("#01_50!F1", "01_50")</f>
        <v>01_50</v>
      </c>
      <c r="D12" s="97" t="s">
        <v>73</v>
      </c>
    </row>
    <row r="13" spans="1:4" x14ac:dyDescent="0.25">
      <c r="A13" s="108"/>
      <c r="C13" s="98" t="str">
        <f>HYPERLINK("#02_10!E1", "02_10")</f>
        <v>02_10</v>
      </c>
      <c r="D13" s="97" t="s">
        <v>83</v>
      </c>
    </row>
    <row r="14" spans="1:4" x14ac:dyDescent="0.25">
      <c r="A14" s="109"/>
      <c r="C14" s="98" t="str">
        <f>HYPERLINK("#02_20!E1", "02_20")</f>
        <v>02_20</v>
      </c>
      <c r="D14" s="97" t="s">
        <v>92</v>
      </c>
    </row>
    <row r="15" spans="1:4" x14ac:dyDescent="0.25">
      <c r="A15" s="110"/>
      <c r="C15" s="98" t="str">
        <f>HYPERLINK("#02_30!E1", "02_30")</f>
        <v>02_30</v>
      </c>
      <c r="D15" s="97" t="s">
        <v>101</v>
      </c>
    </row>
    <row r="16" spans="1:4" x14ac:dyDescent="0.25">
      <c r="A16" s="111"/>
      <c r="C16" s="98" t="str">
        <f>HYPERLINK("#02_40!E1", "02_40")</f>
        <v>02_40</v>
      </c>
      <c r="D16" s="97" t="s">
        <v>110</v>
      </c>
    </row>
    <row r="17" spans="1:4" x14ac:dyDescent="0.25">
      <c r="A17" s="112"/>
      <c r="C17" s="98" t="str">
        <f>HYPERLINK("#02_53!E1", "02_53")</f>
        <v>02_53</v>
      </c>
      <c r="D17" s="97" t="s">
        <v>119</v>
      </c>
    </row>
    <row r="18" spans="1:4" x14ac:dyDescent="0.25">
      <c r="A18" s="113"/>
      <c r="C18" s="98" t="str">
        <f>HYPERLINK("#02_60!E1", "02_60")</f>
        <v>02_60</v>
      </c>
      <c r="D18" s="97" t="s">
        <v>128</v>
      </c>
    </row>
    <row r="19" spans="1:4" x14ac:dyDescent="0.25">
      <c r="A19" s="114"/>
      <c r="C19" s="98" t="str">
        <f>HYPERLINK("#03_11!H1", "03_11")</f>
        <v>03_11</v>
      </c>
      <c r="D19" s="97" t="s">
        <v>138</v>
      </c>
    </row>
    <row r="20" spans="1:4" x14ac:dyDescent="0.25">
      <c r="A20" s="115"/>
      <c r="C20" s="98" t="str">
        <f>HYPERLINK("#03_20!H1", "03_20")</f>
        <v>03_20</v>
      </c>
      <c r="D20" s="97" t="s">
        <v>147</v>
      </c>
    </row>
    <row r="21" spans="1:4" x14ac:dyDescent="0.25">
      <c r="A21" s="116"/>
      <c r="C21" s="98" t="str">
        <f>HYPERLINK("#03_30!H1", "03_30")</f>
        <v>03_30</v>
      </c>
      <c r="D21" s="97" t="s">
        <v>156</v>
      </c>
    </row>
    <row r="22" spans="1:4" x14ac:dyDescent="0.25">
      <c r="A22" s="117"/>
      <c r="C22" s="98" t="str">
        <f>HYPERLINK("#03_42!H1", "03_42")</f>
        <v>03_42</v>
      </c>
      <c r="D22" s="97" t="s">
        <v>165</v>
      </c>
    </row>
    <row r="23" spans="1:4" x14ac:dyDescent="0.25">
      <c r="A23" s="118"/>
      <c r="C23" s="98" t="str">
        <f>HYPERLINK("#03_60!H1", "03_60")</f>
        <v>03_60</v>
      </c>
      <c r="D23" s="97" t="s">
        <v>174</v>
      </c>
    </row>
    <row r="24" spans="1:4" x14ac:dyDescent="0.25">
      <c r="C24" s="98" t="str">
        <f>HYPERLINK("#03_70!H1", "03_70")</f>
        <v>03_70</v>
      </c>
      <c r="D24" s="97" t="s">
        <v>183</v>
      </c>
    </row>
    <row r="25" spans="1:4" x14ac:dyDescent="0.25">
      <c r="C25" s="98" t="str">
        <f>HYPERLINK("#04_10!G1", "04_10")</f>
        <v>04_10</v>
      </c>
      <c r="D25" s="97" t="s">
        <v>191</v>
      </c>
    </row>
    <row r="26" spans="1:4" x14ac:dyDescent="0.25">
      <c r="C26" s="98" t="str">
        <f>HYPERLINK("#04_20!G1", "04_20")</f>
        <v>04_20</v>
      </c>
      <c r="D26" s="97" t="s">
        <v>203</v>
      </c>
    </row>
    <row r="27" spans="1:4" x14ac:dyDescent="0.25">
      <c r="C27" s="98" t="str">
        <f>HYPERLINK("#04_31!G1", "04_31")</f>
        <v>04_31</v>
      </c>
      <c r="D27" s="97" t="s">
        <v>213</v>
      </c>
    </row>
    <row r="28" spans="1:4" x14ac:dyDescent="0.25">
      <c r="C28" s="98" t="str">
        <f>HYPERLINK("#04_40!G1", "04_40")</f>
        <v>04_40</v>
      </c>
      <c r="D28" s="97" t="s">
        <v>224</v>
      </c>
    </row>
    <row r="29" spans="1:4" x14ac:dyDescent="0.25">
      <c r="C29" s="98" t="str">
        <f>HYPERLINK("#04_60!G1", "04_60")</f>
        <v>04_60</v>
      </c>
      <c r="D29" s="97" t="s">
        <v>235</v>
      </c>
    </row>
    <row r="30" spans="1:4" x14ac:dyDescent="0.25">
      <c r="C30" s="98" t="str">
        <f>HYPERLINK("#04_70!G1", "04_70")</f>
        <v>04_70</v>
      </c>
      <c r="D30" s="97" t="s">
        <v>244</v>
      </c>
    </row>
    <row r="31" spans="1:4" x14ac:dyDescent="0.25">
      <c r="C31" s="98" t="str">
        <f>HYPERLINK("#05_10!G1", "05_10")</f>
        <v>05_10</v>
      </c>
      <c r="D31" s="97" t="s">
        <v>255</v>
      </c>
    </row>
    <row r="32" spans="1:4" x14ac:dyDescent="0.25">
      <c r="C32" s="98" t="str">
        <f>HYPERLINK("#05_20!G1", "05_20")</f>
        <v>05_20</v>
      </c>
      <c r="D32" s="97" t="s">
        <v>269</v>
      </c>
    </row>
    <row r="33" spans="3:4" x14ac:dyDescent="0.25">
      <c r="C33" s="98" t="str">
        <f>HYPERLINK("#05_30!G1", "05_30")</f>
        <v>05_30</v>
      </c>
      <c r="D33" s="97" t="s">
        <v>277</v>
      </c>
    </row>
    <row r="34" spans="3:4" x14ac:dyDescent="0.25">
      <c r="C34" s="98" t="str">
        <f>HYPERLINK("#05_40!G1", "05_40")</f>
        <v>05_40</v>
      </c>
      <c r="D34" s="97" t="s">
        <v>288</v>
      </c>
    </row>
    <row r="35" spans="3:4" x14ac:dyDescent="0.25">
      <c r="C35" s="98" t="str">
        <f>HYPERLINK("#05_50!G1", "05_50")</f>
        <v>05_50</v>
      </c>
      <c r="D35" s="97" t="s">
        <v>299</v>
      </c>
    </row>
    <row r="36" spans="3:4" x14ac:dyDescent="0.25">
      <c r="C36" s="98" t="str">
        <f>HYPERLINK("#05_60!G1", "05_60")</f>
        <v>05_60</v>
      </c>
      <c r="D36" s="97" t="s">
        <v>308</v>
      </c>
    </row>
    <row r="37" spans="3:4" x14ac:dyDescent="0.25">
      <c r="C37" s="98" t="str">
        <f>HYPERLINK("#06_10!K1", "06_10")</f>
        <v>06_10</v>
      </c>
      <c r="D37" s="97" t="s">
        <v>319</v>
      </c>
    </row>
    <row r="38" spans="3:4" x14ac:dyDescent="0.25">
      <c r="C38" s="98" t="str">
        <f>HYPERLINK("#06_20!K1", "06_20")</f>
        <v>06_20</v>
      </c>
      <c r="D38" s="97" t="s">
        <v>328</v>
      </c>
    </row>
    <row r="39" spans="3:4" x14ac:dyDescent="0.25">
      <c r="C39" s="98" t="str">
        <f>HYPERLINK("#06_30!K1", "06_30")</f>
        <v>06_30</v>
      </c>
      <c r="D39" s="97" t="s">
        <v>336</v>
      </c>
    </row>
    <row r="40" spans="3:4" x14ac:dyDescent="0.25">
      <c r="C40" s="98" t="str">
        <f>HYPERLINK("#06_40!K1", "06_40")</f>
        <v>06_40</v>
      </c>
      <c r="D40" s="97" t="s">
        <v>342</v>
      </c>
    </row>
    <row r="41" spans="3:4" x14ac:dyDescent="0.25">
      <c r="C41" s="98" t="str">
        <f>HYPERLINK("#06_50!K1", "06_50")</f>
        <v>06_50</v>
      </c>
      <c r="D41" s="97" t="s">
        <v>349</v>
      </c>
    </row>
    <row r="42" spans="3:4" x14ac:dyDescent="0.25">
      <c r="C42" s="98" t="str">
        <f>HYPERLINK("#06_60!K1", "06_60")</f>
        <v>06_60</v>
      </c>
      <c r="D42" s="97" t="s">
        <v>356</v>
      </c>
    </row>
    <row r="43" spans="3:4" x14ac:dyDescent="0.25">
      <c r="C43" s="98" t="str">
        <f>HYPERLINK("#07_10!J1", "07_10")</f>
        <v>07_10</v>
      </c>
      <c r="D43" s="97" t="s">
        <v>363</v>
      </c>
    </row>
    <row r="44" spans="3:4" x14ac:dyDescent="0.25">
      <c r="C44" s="98" t="str">
        <f>HYPERLINK("#07_11!J1", "07_11")</f>
        <v>07_11</v>
      </c>
      <c r="D44" s="97" t="s">
        <v>373</v>
      </c>
    </row>
    <row r="45" spans="3:4" x14ac:dyDescent="0.25">
      <c r="C45" s="98" t="str">
        <f>HYPERLINK("#07_20!J1", "07_20")</f>
        <v>07_20</v>
      </c>
      <c r="D45" s="97" t="s">
        <v>381</v>
      </c>
    </row>
    <row r="46" spans="3:4" x14ac:dyDescent="0.25">
      <c r="C46" s="98" t="str">
        <f>HYPERLINK("#07_30!J1", "07_30")</f>
        <v>07_30</v>
      </c>
      <c r="D46" s="97" t="s">
        <v>387</v>
      </c>
    </row>
    <row r="47" spans="3:4" x14ac:dyDescent="0.25">
      <c r="C47" s="98" t="str">
        <f>HYPERLINK("#07_40!J1", "07_40")</f>
        <v>07_40</v>
      </c>
      <c r="D47" s="97" t="s">
        <v>394</v>
      </c>
    </row>
    <row r="48" spans="3:4" x14ac:dyDescent="0.25">
      <c r="C48" s="98" t="str">
        <f>HYPERLINK("#07_50!J1", "07_50")</f>
        <v>07_50</v>
      </c>
      <c r="D48" s="97" t="s">
        <v>405</v>
      </c>
    </row>
    <row r="49" spans="3:4" x14ac:dyDescent="0.25">
      <c r="C49" s="98" t="str">
        <f>HYPERLINK("#07_60!J1", "07_60")</f>
        <v>07_60</v>
      </c>
      <c r="D49" s="97" t="s">
        <v>415</v>
      </c>
    </row>
    <row r="50" spans="3:4" x14ac:dyDescent="0.25">
      <c r="C50" s="98" t="str">
        <f>HYPERLINK("#08_10!J1", "08_10")</f>
        <v>08_10</v>
      </c>
      <c r="D50" s="97" t="s">
        <v>425</v>
      </c>
    </row>
    <row r="51" spans="3:4" x14ac:dyDescent="0.25">
      <c r="C51" s="98" t="str">
        <f>HYPERLINK("#08_11!J1", "08_11")</f>
        <v>08_11</v>
      </c>
      <c r="D51" s="97" t="s">
        <v>433</v>
      </c>
    </row>
    <row r="52" spans="3:4" x14ac:dyDescent="0.25">
      <c r="C52" s="98" t="str">
        <f>HYPERLINK("#08_20!J1", "08_20")</f>
        <v>08_20</v>
      </c>
      <c r="D52" s="97" t="s">
        <v>443</v>
      </c>
    </row>
    <row r="53" spans="3:4" x14ac:dyDescent="0.25">
      <c r="C53" s="98" t="str">
        <f>HYPERLINK("#08_30!J1", "08_30")</f>
        <v>08_30</v>
      </c>
      <c r="D53" s="97" t="s">
        <v>453</v>
      </c>
    </row>
    <row r="54" spans="3:4" x14ac:dyDescent="0.25">
      <c r="C54" s="98" t="str">
        <f>HYPERLINK("#08_40!J1", "08_40")</f>
        <v>08_40</v>
      </c>
      <c r="D54" s="97" t="s">
        <v>464</v>
      </c>
    </row>
    <row r="55" spans="3:4" x14ac:dyDescent="0.25">
      <c r="C55" s="98" t="str">
        <f>HYPERLINK("#08_60!J1", "08_60")</f>
        <v>08_60</v>
      </c>
      <c r="D55" s="97" t="s">
        <v>473</v>
      </c>
    </row>
    <row r="56" spans="3:4" x14ac:dyDescent="0.25">
      <c r="C56" s="98" t="str">
        <f>HYPERLINK("#09_10!K1", "09_10")</f>
        <v>09_10</v>
      </c>
      <c r="D56" s="97" t="s">
        <v>483</v>
      </c>
    </row>
    <row r="57" spans="3:4" x14ac:dyDescent="0.25">
      <c r="C57" s="98" t="str">
        <f>HYPERLINK("#09_30!K1", "09_30")</f>
        <v>09_30</v>
      </c>
      <c r="D57" s="97" t="s">
        <v>495</v>
      </c>
    </row>
    <row r="58" spans="3:4" x14ac:dyDescent="0.25">
      <c r="C58" s="98" t="str">
        <f>HYPERLINK("#09_40!K1", "09_40")</f>
        <v>09_40</v>
      </c>
      <c r="D58" s="97" t="s">
        <v>506</v>
      </c>
    </row>
    <row r="59" spans="3:4" x14ac:dyDescent="0.25">
      <c r="C59" s="98" t="str">
        <f>HYPERLINK("#09_50!K1", "09_50")</f>
        <v>09_50</v>
      </c>
      <c r="D59" s="97" t="s">
        <v>518</v>
      </c>
    </row>
    <row r="60" spans="3:4" x14ac:dyDescent="0.25">
      <c r="C60" s="98" t="str">
        <f>HYPERLINK("#09_60!K1", "09_60")</f>
        <v>09_60</v>
      </c>
      <c r="D60" s="97" t="s">
        <v>527</v>
      </c>
    </row>
    <row r="61" spans="3:4" x14ac:dyDescent="0.25">
      <c r="C61" s="98" t="str">
        <f>HYPERLINK("#09_70!K1", "09_70")</f>
        <v>09_70</v>
      </c>
      <c r="D61" s="97" t="s">
        <v>538</v>
      </c>
    </row>
    <row r="62" spans="3:4" x14ac:dyDescent="0.25">
      <c r="C62" s="98" t="str">
        <f>HYPERLINK("#10_10!G1", "10_10")</f>
        <v>10_10</v>
      </c>
      <c r="D62" s="97" t="s">
        <v>547</v>
      </c>
    </row>
    <row r="63" spans="3:4" x14ac:dyDescent="0.25">
      <c r="C63" s="98" t="str">
        <f>HYPERLINK("#10_20!G1", "10_20")</f>
        <v>10_20</v>
      </c>
      <c r="D63" s="97" t="s">
        <v>557</v>
      </c>
    </row>
    <row r="64" spans="3:4" x14ac:dyDescent="0.25">
      <c r="C64" s="98" t="str">
        <f>HYPERLINK("#10_30!G1", "10_30")</f>
        <v>10_30</v>
      </c>
      <c r="D64" s="97" t="s">
        <v>564</v>
      </c>
    </row>
    <row r="65" spans="3:4" x14ac:dyDescent="0.25">
      <c r="C65" s="98" t="str">
        <f>HYPERLINK("#10_41!G1", "10_41")</f>
        <v>10_41</v>
      </c>
      <c r="D65" s="97" t="s">
        <v>571</v>
      </c>
    </row>
    <row r="66" spans="3:4" x14ac:dyDescent="0.25">
      <c r="C66" s="98" t="str">
        <f>HYPERLINK("#10_50!G1", "10_50")</f>
        <v>10_50</v>
      </c>
      <c r="D66" s="97" t="s">
        <v>577</v>
      </c>
    </row>
    <row r="67" spans="3:4" x14ac:dyDescent="0.25">
      <c r="C67" s="98" t="str">
        <f>HYPERLINK("#10_60!G1", "10_60")</f>
        <v>10_60</v>
      </c>
      <c r="D67" s="97" t="s">
        <v>583</v>
      </c>
    </row>
    <row r="68" spans="3:4" x14ac:dyDescent="0.25">
      <c r="C68" s="98" t="str">
        <f>HYPERLINK("#11_11!I1", "11_11")</f>
        <v>11_11</v>
      </c>
      <c r="D68" s="97" t="s">
        <v>593</v>
      </c>
    </row>
    <row r="69" spans="3:4" x14ac:dyDescent="0.25">
      <c r="C69" s="98" t="str">
        <f>HYPERLINK("#11_20!I1", "11_20")</f>
        <v>11_20</v>
      </c>
      <c r="D69" s="97" t="s">
        <v>602</v>
      </c>
    </row>
    <row r="70" spans="3:4" x14ac:dyDescent="0.25">
      <c r="C70" s="98" t="str">
        <f>HYPERLINK("#11_32!I1", "11_32")</f>
        <v>11_32</v>
      </c>
      <c r="D70" s="97" t="s">
        <v>608</v>
      </c>
    </row>
    <row r="71" spans="3:4" x14ac:dyDescent="0.25">
      <c r="C71" s="98" t="str">
        <f>HYPERLINK("#11_40!I1", "11_40")</f>
        <v>11_40</v>
      </c>
      <c r="D71" s="97" t="s">
        <v>616</v>
      </c>
    </row>
    <row r="72" spans="3:4" x14ac:dyDescent="0.25">
      <c r="C72" s="98" t="str">
        <f>HYPERLINK("#11_52!I1", "11_52")</f>
        <v>11_52</v>
      </c>
      <c r="D72" s="97" t="s">
        <v>630</v>
      </c>
    </row>
    <row r="73" spans="3:4" x14ac:dyDescent="0.25">
      <c r="C73" s="98" t="str">
        <f>HYPERLINK("#11_60!I1", "11_60")</f>
        <v>11_60</v>
      </c>
      <c r="D73" s="97" t="s">
        <v>639</v>
      </c>
    </row>
    <row r="74" spans="3:4" x14ac:dyDescent="0.25">
      <c r="C74" s="98" t="str">
        <f>HYPERLINK("#12_10!K1", "12_10")</f>
        <v>12_10</v>
      </c>
      <c r="D74" s="97" t="s">
        <v>647</v>
      </c>
    </row>
    <row r="75" spans="3:4" x14ac:dyDescent="0.25">
      <c r="C75" s="98" t="str">
        <f>HYPERLINK("#12_21!K1", "12_21")</f>
        <v>12_21</v>
      </c>
      <c r="D75" s="97" t="s">
        <v>658</v>
      </c>
    </row>
    <row r="76" spans="3:4" x14ac:dyDescent="0.25">
      <c r="C76" s="98" t="str">
        <f>HYPERLINK("#12_31!K1", "12_31")</f>
        <v>12_31</v>
      </c>
      <c r="D76" s="97" t="s">
        <v>666</v>
      </c>
    </row>
    <row r="77" spans="3:4" x14ac:dyDescent="0.25">
      <c r="C77" s="98" t="str">
        <f>HYPERLINK("#12_41!K1", "12_41")</f>
        <v>12_41</v>
      </c>
      <c r="D77" s="97" t="s">
        <v>674</v>
      </c>
    </row>
    <row r="78" spans="3:4" x14ac:dyDescent="0.25">
      <c r="C78" s="98" t="str">
        <f>HYPERLINK("#12_51!K1", "12_51")</f>
        <v>12_51</v>
      </c>
      <c r="D78" s="97" t="s">
        <v>681</v>
      </c>
    </row>
    <row r="79" spans="3:4" x14ac:dyDescent="0.25">
      <c r="C79" s="98" t="str">
        <f>HYPERLINK("#12_61!K1", "12_61")</f>
        <v>12_61</v>
      </c>
      <c r="D79" s="97" t="s">
        <v>691</v>
      </c>
    </row>
    <row r="80" spans="3:4" x14ac:dyDescent="0.25">
      <c r="C80" s="98" t="str">
        <f>HYPERLINK("#13_10!F1", "13_10")</f>
        <v>13_10</v>
      </c>
      <c r="D80" s="97" t="s">
        <v>701</v>
      </c>
    </row>
    <row r="81" spans="3:4" x14ac:dyDescent="0.25">
      <c r="C81" s="98" t="str">
        <f>HYPERLINK("#13_21!F1", "13_21")</f>
        <v>13_21</v>
      </c>
      <c r="D81" s="97" t="s">
        <v>712</v>
      </c>
    </row>
    <row r="82" spans="3:4" x14ac:dyDescent="0.25">
      <c r="C82" s="98" t="str">
        <f>HYPERLINK("#13_31!F1", "13_31")</f>
        <v>13_31</v>
      </c>
      <c r="D82" s="97" t="s">
        <v>722</v>
      </c>
    </row>
    <row r="83" spans="3:4" x14ac:dyDescent="0.25">
      <c r="C83" s="98" t="str">
        <f>HYPERLINK("#13_40!F1", "13_40")</f>
        <v>13_40</v>
      </c>
      <c r="D83" s="97" t="s">
        <v>730</v>
      </c>
    </row>
    <row r="84" spans="3:4" x14ac:dyDescent="0.25">
      <c r="C84" s="98" t="str">
        <f>HYPERLINK("#13_50!F1", "13_50")</f>
        <v>13_50</v>
      </c>
      <c r="D84" s="97" t="s">
        <v>739</v>
      </c>
    </row>
    <row r="85" spans="3:4" x14ac:dyDescent="0.25">
      <c r="C85" s="98" t="str">
        <f>HYPERLINK("#13_70!F1", "13_70")</f>
        <v>13_70</v>
      </c>
      <c r="D85" s="97" t="s">
        <v>745</v>
      </c>
    </row>
    <row r="86" spans="3:4" x14ac:dyDescent="0.25">
      <c r="C86" s="98" t="str">
        <f>HYPERLINK("#14_10!F1", "14_10")</f>
        <v>14_10</v>
      </c>
      <c r="D86" s="97" t="s">
        <v>758</v>
      </c>
    </row>
    <row r="87" spans="3:4" x14ac:dyDescent="0.25">
      <c r="C87" s="98" t="str">
        <f>HYPERLINK("#14_21!F1", "14_21")</f>
        <v>14_21</v>
      </c>
      <c r="D87" s="97" t="s">
        <v>768</v>
      </c>
    </row>
    <row r="88" spans="3:4" x14ac:dyDescent="0.25">
      <c r="C88" s="98" t="str">
        <f>HYPERLINK("#14_30!F1", "14_30")</f>
        <v>14_30</v>
      </c>
      <c r="D88" s="97" t="s">
        <v>779</v>
      </c>
    </row>
    <row r="89" spans="3:4" x14ac:dyDescent="0.25">
      <c r="C89" s="98" t="str">
        <f>HYPERLINK("#14_40!F1", "14_40")</f>
        <v>14_40</v>
      </c>
      <c r="D89" s="97" t="s">
        <v>789</v>
      </c>
    </row>
    <row r="90" spans="3:4" x14ac:dyDescent="0.25">
      <c r="C90" s="98" t="str">
        <f>HYPERLINK("#14_50!F1", "14_50")</f>
        <v>14_50</v>
      </c>
      <c r="D90" s="97" t="s">
        <v>801</v>
      </c>
    </row>
    <row r="91" spans="3:4" x14ac:dyDescent="0.25">
      <c r="C91" s="98" t="str">
        <f>HYPERLINK("#14_60!F1", "14_60")</f>
        <v>14_60</v>
      </c>
      <c r="D91" s="97" t="s">
        <v>809</v>
      </c>
    </row>
    <row r="92" spans="3:4" x14ac:dyDescent="0.25">
      <c r="C92" s="98" t="str">
        <f>HYPERLINK("#15_10!E1", "15_10")</f>
        <v>15_10</v>
      </c>
      <c r="D92" s="97" t="s">
        <v>820</v>
      </c>
    </row>
    <row r="93" spans="3:4" x14ac:dyDescent="0.25">
      <c r="C93" s="98" t="str">
        <f>HYPERLINK("#15_20!E1", "15_20")</f>
        <v>15_20</v>
      </c>
      <c r="D93" s="97" t="s">
        <v>829</v>
      </c>
    </row>
    <row r="94" spans="3:4" x14ac:dyDescent="0.25">
      <c r="C94" s="98" t="str">
        <f>HYPERLINK("#15_42!E1", "15_42")</f>
        <v>15_42</v>
      </c>
      <c r="D94" s="97" t="s">
        <v>838</v>
      </c>
    </row>
    <row r="95" spans="3:4" x14ac:dyDescent="0.25">
      <c r="C95" s="98" t="str">
        <f>HYPERLINK("#15_50!E1", "15_50")</f>
        <v>15_50</v>
      </c>
      <c r="D95" s="97" t="s">
        <v>845</v>
      </c>
    </row>
    <row r="96" spans="3:4" x14ac:dyDescent="0.25">
      <c r="C96" s="98" t="str">
        <f>HYPERLINK("#15_60!E1", "15_60")</f>
        <v>15_60</v>
      </c>
      <c r="D96" s="97" t="s">
        <v>854</v>
      </c>
    </row>
    <row r="97" spans="3:4" x14ac:dyDescent="0.25">
      <c r="C97" s="98" t="str">
        <f>HYPERLINK("#15_61!E1", "15_61")</f>
        <v>15_61</v>
      </c>
      <c r="D97" s="97" t="s">
        <v>867</v>
      </c>
    </row>
    <row r="98" spans="3:4" x14ac:dyDescent="0.25">
      <c r="C98" s="98" t="str">
        <f>HYPERLINK("#16_10!J1", "16_10")</f>
        <v>16_10</v>
      </c>
      <c r="D98" s="97" t="s">
        <v>877</v>
      </c>
    </row>
    <row r="99" spans="3:4" x14ac:dyDescent="0.25">
      <c r="C99" s="98" t="str">
        <f>HYPERLINK("#16_20!J1", "16_20")</f>
        <v>16_20</v>
      </c>
      <c r="D99" s="97" t="s">
        <v>886</v>
      </c>
    </row>
    <row r="100" spans="3:4" x14ac:dyDescent="0.25">
      <c r="C100" s="98" t="str">
        <f>HYPERLINK("#16_30!J1", "16_30")</f>
        <v>16_30</v>
      </c>
      <c r="D100" s="97" t="s">
        <v>892</v>
      </c>
    </row>
    <row r="101" spans="3:4" x14ac:dyDescent="0.25">
      <c r="C101" s="98" t="str">
        <f>HYPERLINK("#16_40!J1", "16_40")</f>
        <v>16_40</v>
      </c>
      <c r="D101" s="97" t="s">
        <v>899</v>
      </c>
    </row>
    <row r="102" spans="3:4" x14ac:dyDescent="0.25">
      <c r="C102" s="98" t="str">
        <f>HYPERLINK("#16_50!J1", "16_50")</f>
        <v>16_50</v>
      </c>
      <c r="D102" s="97" t="s">
        <v>913</v>
      </c>
    </row>
    <row r="103" spans="3:4" x14ac:dyDescent="0.25">
      <c r="C103" s="98" t="str">
        <f>HYPERLINK("#16_70!J1", "16_70")</f>
        <v>16_70</v>
      </c>
      <c r="D103" s="97" t="s">
        <v>920</v>
      </c>
    </row>
    <row r="104" spans="3:4" x14ac:dyDescent="0.25">
      <c r="C104" s="98" t="str">
        <f>HYPERLINK("#17_10!H1", "17_10")</f>
        <v>17_10</v>
      </c>
      <c r="D104" s="97" t="s">
        <v>930</v>
      </c>
    </row>
    <row r="105" spans="3:4" x14ac:dyDescent="0.25">
      <c r="C105" s="98" t="str">
        <f>HYPERLINK("#17_20!H1", "17_20")</f>
        <v>17_20</v>
      </c>
      <c r="D105" s="97" t="s">
        <v>940</v>
      </c>
    </row>
    <row r="106" spans="3:4" x14ac:dyDescent="0.25">
      <c r="C106" s="98" t="str">
        <f>HYPERLINK("#17_30!H1", "17_30")</f>
        <v>17_30</v>
      </c>
      <c r="D106" s="97" t="s">
        <v>952</v>
      </c>
    </row>
    <row r="107" spans="3:4" x14ac:dyDescent="0.25">
      <c r="C107" s="98" t="str">
        <f>HYPERLINK("#17_40!H1", "17_40")</f>
        <v>17_40</v>
      </c>
      <c r="D107" s="97" t="s">
        <v>959</v>
      </c>
    </row>
    <row r="108" spans="3:4" x14ac:dyDescent="0.25">
      <c r="C108" s="98" t="str">
        <f>HYPERLINK("#17_50!H1", "17_50")</f>
        <v>17_50</v>
      </c>
      <c r="D108" s="97" t="s">
        <v>967</v>
      </c>
    </row>
    <row r="109" spans="3:4" x14ac:dyDescent="0.25">
      <c r="C109" s="99" t="str">
        <f>HYPERLINK("#17_60!H1", "17_60")</f>
        <v>17_60</v>
      </c>
      <c r="D109" s="100" t="s">
        <v>974</v>
      </c>
    </row>
    <row r="110" spans="3:4" x14ac:dyDescent="0.25">
      <c r="C110" s="101" t="str">
        <f>HYPERLINK("#'SUMMARY STATISTICS'!A1", "STAT")</f>
        <v>STAT</v>
      </c>
      <c r="D110" s="23" t="s">
        <v>995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C9F38"/>
  </sheetPr>
  <dimension ref="A1:L38"/>
  <sheetViews>
    <sheetView workbookViewId="0">
      <selection activeCell="H1" sqref="H1"/>
    </sheetView>
  </sheetViews>
  <sheetFormatPr defaultRowHeight="15" x14ac:dyDescent="0.25"/>
  <cols>
    <col min="1" max="1" width="15.7109375" customWidth="1"/>
  </cols>
  <sheetData>
    <row r="1" spans="1:7" ht="23.25" x14ac:dyDescent="0.35">
      <c r="A1" s="36" t="s">
        <v>137</v>
      </c>
    </row>
    <row r="2" spans="1:7" x14ac:dyDescent="0.25">
      <c r="A2" s="4" t="str">
        <f>HYPERLINK("#CONTENTS!A1", "CONTENTS")</f>
        <v>CONTENTS</v>
      </c>
    </row>
    <row r="5" spans="1:7" x14ac:dyDescent="0.25">
      <c r="A5" s="5" t="s">
        <v>1</v>
      </c>
      <c r="B5" s="6"/>
      <c r="C5" s="6"/>
      <c r="D5" s="6"/>
      <c r="E5" s="6"/>
      <c r="F5" s="6"/>
      <c r="G5" s="7"/>
    </row>
    <row r="6" spans="1:7" ht="30" customHeight="1" x14ac:dyDescent="0.25">
      <c r="A6" s="11" t="s">
        <v>2</v>
      </c>
      <c r="B6" s="8" t="s">
        <v>183</v>
      </c>
      <c r="C6" s="8"/>
      <c r="D6" s="8"/>
      <c r="E6" s="8"/>
      <c r="F6" s="8"/>
      <c r="G6" s="8"/>
    </row>
    <row r="7" spans="1:7" x14ac:dyDescent="0.25">
      <c r="A7" s="12" t="s">
        <v>4</v>
      </c>
      <c r="B7" s="9" t="s">
        <v>184</v>
      </c>
      <c r="C7" s="9"/>
      <c r="D7" s="9"/>
      <c r="E7" s="9"/>
      <c r="F7" s="9"/>
      <c r="G7" s="9"/>
    </row>
    <row r="8" spans="1:7" x14ac:dyDescent="0.25">
      <c r="A8" s="12" t="s">
        <v>6</v>
      </c>
      <c r="B8" s="10" t="s">
        <v>185</v>
      </c>
      <c r="C8" s="9"/>
      <c r="D8" s="9"/>
      <c r="E8" s="9"/>
      <c r="F8" s="9"/>
      <c r="G8" s="9"/>
    </row>
    <row r="9" spans="1:7" x14ac:dyDescent="0.25">
      <c r="A9" s="12" t="s">
        <v>8</v>
      </c>
      <c r="B9" s="10" t="s">
        <v>9</v>
      </c>
      <c r="C9" s="9"/>
      <c r="D9" s="9"/>
      <c r="E9" s="9"/>
      <c r="F9" s="9"/>
      <c r="G9" s="9"/>
    </row>
    <row r="10" spans="1:7" x14ac:dyDescent="0.25">
      <c r="A10" s="13" t="s">
        <v>10</v>
      </c>
      <c r="B10" s="14" t="s">
        <v>11</v>
      </c>
      <c r="C10" s="15"/>
      <c r="D10" s="15"/>
      <c r="E10" s="15"/>
      <c r="F10" s="15"/>
      <c r="G10" s="15"/>
    </row>
    <row r="12" spans="1:7" x14ac:dyDescent="0.25">
      <c r="A12" s="5" t="s">
        <v>12</v>
      </c>
      <c r="B12" s="6"/>
      <c r="C12" s="6"/>
      <c r="D12" s="7"/>
    </row>
    <row r="13" spans="1:7" x14ac:dyDescent="0.25">
      <c r="A13" s="20" t="s">
        <v>13</v>
      </c>
      <c r="B13" s="17" t="s">
        <v>14</v>
      </c>
      <c r="C13" s="17"/>
      <c r="D13" s="17"/>
    </row>
    <row r="14" spans="1:7" x14ac:dyDescent="0.25">
      <c r="A14" s="12" t="s">
        <v>15</v>
      </c>
      <c r="B14" s="9" t="s">
        <v>186</v>
      </c>
      <c r="C14" s="9"/>
      <c r="D14" s="9"/>
    </row>
    <row r="15" spans="1:7" x14ac:dyDescent="0.25">
      <c r="A15" s="13" t="s">
        <v>17</v>
      </c>
      <c r="B15" s="19" t="s">
        <v>18</v>
      </c>
      <c r="C15" s="19"/>
      <c r="D15" s="19"/>
    </row>
    <row r="19" spans="1:12" x14ac:dyDescent="0.25">
      <c r="A19" s="2" t="s">
        <v>187</v>
      </c>
    </row>
    <row r="20" spans="1:12" x14ac:dyDescent="0.25">
      <c r="A20" s="22" t="s">
        <v>132</v>
      </c>
    </row>
    <row r="22" spans="1:12" ht="15.75" thickBot="1" x14ac:dyDescent="0.3">
      <c r="A22" s="37"/>
      <c r="B22" s="37">
        <v>2013</v>
      </c>
      <c r="C22" s="37">
        <v>2014</v>
      </c>
      <c r="D22" s="37">
        <v>2015</v>
      </c>
      <c r="E22" s="37">
        <v>2016</v>
      </c>
      <c r="F22" s="37">
        <v>2017</v>
      </c>
      <c r="G22" s="37">
        <v>2018</v>
      </c>
      <c r="H22" s="37">
        <v>2019</v>
      </c>
      <c r="I22" s="37">
        <v>2020</v>
      </c>
      <c r="J22" s="37">
        <v>2021</v>
      </c>
      <c r="K22" s="37">
        <v>2022</v>
      </c>
      <c r="L22" s="37">
        <v>2023</v>
      </c>
    </row>
    <row r="23" spans="1:12" x14ac:dyDescent="0.25">
      <c r="A23" t="s">
        <v>21</v>
      </c>
      <c r="B23">
        <v>21.6</v>
      </c>
      <c r="C23">
        <v>21.1</v>
      </c>
      <c r="D23">
        <v>21.7</v>
      </c>
      <c r="E23">
        <v>20.9</v>
      </c>
      <c r="F23">
        <v>20.399999999999999</v>
      </c>
      <c r="G23">
        <v>20.2</v>
      </c>
      <c r="H23">
        <v>19.899999999999999</v>
      </c>
      <c r="I23">
        <v>16.399999999999999</v>
      </c>
      <c r="J23">
        <v>16.399999999999999</v>
      </c>
      <c r="K23">
        <v>19.399999999999999</v>
      </c>
      <c r="L23">
        <v>20</v>
      </c>
    </row>
    <row r="24" spans="1:12" x14ac:dyDescent="0.25">
      <c r="A24" t="s">
        <v>23</v>
      </c>
      <c r="B24">
        <v>17.5</v>
      </c>
      <c r="C24">
        <v>17.2</v>
      </c>
      <c r="D24">
        <v>17.5</v>
      </c>
      <c r="E24">
        <v>17</v>
      </c>
      <c r="F24">
        <v>16.2</v>
      </c>
      <c r="G24">
        <v>15.6</v>
      </c>
      <c r="H24">
        <v>15.3</v>
      </c>
      <c r="I24">
        <v>14.3</v>
      </c>
      <c r="J24">
        <v>14.4</v>
      </c>
      <c r="K24">
        <v>15.2</v>
      </c>
      <c r="L24">
        <v>16.2</v>
      </c>
    </row>
    <row r="25" spans="1:12" ht="15.75" thickBot="1" x14ac:dyDescent="0.3">
      <c r="A25" s="37" t="s">
        <v>24</v>
      </c>
      <c r="B25" s="37">
        <v>19.2</v>
      </c>
      <c r="C25" s="37">
        <v>19.399999999999999</v>
      </c>
      <c r="D25" s="37">
        <v>19.7</v>
      </c>
      <c r="E25" s="37">
        <v>18.7</v>
      </c>
      <c r="F25" s="37">
        <v>18.600000000000001</v>
      </c>
      <c r="G25" s="37">
        <v>18.8</v>
      </c>
      <c r="H25" s="37">
        <v>18.8</v>
      </c>
      <c r="I25" s="37">
        <v>15.7</v>
      </c>
      <c r="J25" s="37">
        <v>18.2</v>
      </c>
      <c r="K25" s="37">
        <v>20.2</v>
      </c>
      <c r="L25" s="37">
        <v>21.2</v>
      </c>
    </row>
    <row r="27" spans="1:12" x14ac:dyDescent="0.25">
      <c r="A27" t="s">
        <v>125</v>
      </c>
    </row>
    <row r="28" spans="1:12" x14ac:dyDescent="0.25">
      <c r="A28" t="s">
        <v>188</v>
      </c>
    </row>
    <row r="33" spans="1:9" x14ac:dyDescent="0.25">
      <c r="A33" s="29" t="s">
        <v>35</v>
      </c>
    </row>
    <row r="34" spans="1:9" x14ac:dyDescent="0.25">
      <c r="A34" s="30" t="s">
        <v>189</v>
      </c>
      <c r="B34" s="16"/>
      <c r="C34" s="16"/>
      <c r="D34" s="16"/>
      <c r="E34" s="16"/>
      <c r="F34" s="16"/>
      <c r="G34" s="16"/>
      <c r="H34" s="16"/>
      <c r="I34" s="16"/>
    </row>
    <row r="35" spans="1:9" x14ac:dyDescent="0.25">
      <c r="A35" s="16"/>
      <c r="B35" s="16"/>
      <c r="C35" s="16"/>
      <c r="D35" s="16"/>
      <c r="E35" s="16"/>
      <c r="F35" s="16"/>
      <c r="G35" s="16"/>
      <c r="H35" s="16"/>
      <c r="I35" s="16"/>
    </row>
    <row r="36" spans="1:9" x14ac:dyDescent="0.25">
      <c r="A36" s="16"/>
      <c r="B36" s="16"/>
      <c r="C36" s="16"/>
      <c r="D36" s="16"/>
      <c r="E36" s="16"/>
      <c r="F36" s="16"/>
      <c r="G36" s="16"/>
      <c r="H36" s="16"/>
      <c r="I36" s="16"/>
    </row>
    <row r="37" spans="1:9" x14ac:dyDescent="0.25">
      <c r="A37" s="16"/>
      <c r="B37" s="16"/>
      <c r="C37" s="16"/>
      <c r="D37" s="16"/>
      <c r="E37" s="16"/>
      <c r="F37" s="16"/>
      <c r="G37" s="16"/>
      <c r="H37" s="16"/>
      <c r="I37" s="16"/>
    </row>
    <row r="38" spans="1:9" x14ac:dyDescent="0.25">
      <c r="A38" s="16"/>
      <c r="B38" s="16"/>
      <c r="C38" s="16"/>
      <c r="D38" s="16"/>
      <c r="E38" s="16"/>
      <c r="F38" s="16"/>
      <c r="G38" s="16"/>
      <c r="H38" s="16"/>
      <c r="I38" s="16"/>
    </row>
  </sheetData>
  <mergeCells count="11">
    <mergeCell ref="A12:D12"/>
    <mergeCell ref="B13:D13"/>
    <mergeCell ref="B14:D14"/>
    <mergeCell ref="B15:D15"/>
    <mergeCell ref="A34:I38"/>
    <mergeCell ref="A5:G5"/>
    <mergeCell ref="B6:G6"/>
    <mergeCell ref="B7:G7"/>
    <mergeCell ref="B8:G8"/>
    <mergeCell ref="B9:G9"/>
    <mergeCell ref="B10:G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5192D"/>
  </sheetPr>
  <dimension ref="A1:O66"/>
  <sheetViews>
    <sheetView workbookViewId="0">
      <selection activeCell="G1" sqref="G1"/>
    </sheetView>
  </sheetViews>
  <sheetFormatPr defaultRowHeight="15" x14ac:dyDescent="0.25"/>
  <cols>
    <col min="1" max="1" width="15.7109375" customWidth="1"/>
  </cols>
  <sheetData>
    <row r="1" spans="1:5" ht="23.25" x14ac:dyDescent="0.35">
      <c r="A1" s="39" t="s">
        <v>190</v>
      </c>
    </row>
    <row r="2" spans="1:5" x14ac:dyDescent="0.25">
      <c r="A2" s="4" t="str">
        <f>HYPERLINK("#CONTENTS!A1", "CONTENTS")</f>
        <v>CONTENTS</v>
      </c>
    </row>
    <row r="5" spans="1:5" x14ac:dyDescent="0.25">
      <c r="A5" s="5" t="s">
        <v>1</v>
      </c>
      <c r="B5" s="6"/>
      <c r="C5" s="6"/>
      <c r="D5" s="6"/>
      <c r="E5" s="7"/>
    </row>
    <row r="6" spans="1:5" ht="30" customHeight="1" x14ac:dyDescent="0.25">
      <c r="A6" s="11" t="s">
        <v>2</v>
      </c>
      <c r="B6" s="8" t="s">
        <v>191</v>
      </c>
      <c r="C6" s="8"/>
      <c r="D6" s="8"/>
      <c r="E6" s="8"/>
    </row>
    <row r="7" spans="1:5" x14ac:dyDescent="0.25">
      <c r="A7" s="12" t="s">
        <v>4</v>
      </c>
      <c r="B7" s="9" t="s">
        <v>192</v>
      </c>
      <c r="C7" s="9"/>
      <c r="D7" s="9"/>
      <c r="E7" s="9"/>
    </row>
    <row r="8" spans="1:5" x14ac:dyDescent="0.25">
      <c r="A8" s="12" t="s">
        <v>6</v>
      </c>
      <c r="B8" s="10" t="s">
        <v>193</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6"/>
      <c r="D12" s="6"/>
      <c r="E12" s="7"/>
    </row>
    <row r="13" spans="1:5" x14ac:dyDescent="0.25">
      <c r="A13" s="20" t="s">
        <v>13</v>
      </c>
      <c r="B13" s="17" t="s">
        <v>14</v>
      </c>
      <c r="C13" s="17"/>
      <c r="D13" s="17"/>
      <c r="E13" s="17"/>
    </row>
    <row r="14" spans="1:5" x14ac:dyDescent="0.25">
      <c r="A14" s="12" t="s">
        <v>15</v>
      </c>
      <c r="B14" s="9" t="s">
        <v>194</v>
      </c>
      <c r="C14" s="9"/>
      <c r="D14" s="9"/>
      <c r="E14" s="9"/>
    </row>
    <row r="15" spans="1:5" x14ac:dyDescent="0.25">
      <c r="A15" s="13" t="s">
        <v>17</v>
      </c>
      <c r="B15" s="19" t="s">
        <v>18</v>
      </c>
      <c r="C15" s="19"/>
      <c r="D15" s="19"/>
      <c r="E15" s="19"/>
    </row>
    <row r="19" spans="1:15" x14ac:dyDescent="0.25">
      <c r="A19" s="2" t="s">
        <v>195</v>
      </c>
    </row>
    <row r="20" spans="1:15" x14ac:dyDescent="0.25">
      <c r="A20" s="22" t="s">
        <v>196</v>
      </c>
    </row>
    <row r="22" spans="1:15" ht="15.75" thickBot="1" x14ac:dyDescent="0.3">
      <c r="A22" s="40"/>
      <c r="B22" s="40">
        <v>2010</v>
      </c>
      <c r="C22" s="40">
        <v>2011</v>
      </c>
      <c r="D22" s="40">
        <v>2012</v>
      </c>
      <c r="E22" s="40">
        <v>2013</v>
      </c>
      <c r="F22" s="40">
        <v>2014</v>
      </c>
      <c r="G22" s="40">
        <v>2015</v>
      </c>
      <c r="H22" s="40">
        <v>2016</v>
      </c>
      <c r="I22" s="40">
        <v>2017</v>
      </c>
      <c r="J22" s="40">
        <v>2018</v>
      </c>
      <c r="K22" s="40">
        <v>2019</v>
      </c>
      <c r="L22" s="40">
        <v>2020</v>
      </c>
      <c r="M22" s="40">
        <v>2021</v>
      </c>
      <c r="N22" s="40">
        <v>2022</v>
      </c>
      <c r="O22" s="40">
        <v>2023</v>
      </c>
    </row>
    <row r="23" spans="1:15" x14ac:dyDescent="0.25">
      <c r="A23" t="s">
        <v>21</v>
      </c>
      <c r="B23">
        <v>13.8</v>
      </c>
      <c r="C23">
        <v>13.2</v>
      </c>
      <c r="D23">
        <v>12.6</v>
      </c>
      <c r="E23">
        <v>11.8</v>
      </c>
      <c r="F23">
        <v>11.1</v>
      </c>
      <c r="G23">
        <v>11</v>
      </c>
      <c r="H23">
        <v>10.6</v>
      </c>
      <c r="I23">
        <v>10.5</v>
      </c>
      <c r="J23">
        <v>10.5</v>
      </c>
      <c r="K23">
        <v>10.1</v>
      </c>
      <c r="L23">
        <v>10</v>
      </c>
      <c r="M23">
        <v>9.8000000000000007</v>
      </c>
      <c r="N23">
        <v>9.6999999999999993</v>
      </c>
      <c r="O23">
        <v>9.5</v>
      </c>
    </row>
    <row r="24" spans="1:15" x14ac:dyDescent="0.25">
      <c r="A24" t="s">
        <v>23</v>
      </c>
      <c r="B24">
        <v>11.5</v>
      </c>
      <c r="C24">
        <v>10.3</v>
      </c>
      <c r="D24">
        <v>9.6</v>
      </c>
      <c r="E24">
        <v>8.1999999999999993</v>
      </c>
      <c r="F24">
        <v>8.1</v>
      </c>
      <c r="G24">
        <v>8.1</v>
      </c>
      <c r="H24">
        <v>7.5</v>
      </c>
      <c r="I24">
        <v>8.8000000000000007</v>
      </c>
      <c r="J24">
        <v>10.4</v>
      </c>
      <c r="K24">
        <v>9.9</v>
      </c>
      <c r="L24">
        <v>9.3000000000000007</v>
      </c>
      <c r="M24">
        <v>9.8000000000000007</v>
      </c>
      <c r="N24">
        <v>10</v>
      </c>
      <c r="O24">
        <v>10.4</v>
      </c>
    </row>
    <row r="25" spans="1:15" x14ac:dyDescent="0.25">
      <c r="A25" t="s">
        <v>24</v>
      </c>
      <c r="B25">
        <v>5.2</v>
      </c>
      <c r="C25">
        <v>5</v>
      </c>
      <c r="D25">
        <v>5</v>
      </c>
      <c r="E25">
        <v>4.3</v>
      </c>
      <c r="F25">
        <v>2.8</v>
      </c>
      <c r="G25">
        <v>2.7</v>
      </c>
      <c r="H25">
        <v>2.8</v>
      </c>
      <c r="I25">
        <v>2.9</v>
      </c>
      <c r="J25">
        <v>3.1</v>
      </c>
      <c r="K25">
        <v>3</v>
      </c>
      <c r="L25">
        <v>2.2000000000000002</v>
      </c>
      <c r="M25">
        <v>2.4</v>
      </c>
      <c r="N25">
        <v>2.1</v>
      </c>
      <c r="O25">
        <v>2</v>
      </c>
    </row>
    <row r="26" spans="1:15" ht="15.75" thickBot="1" x14ac:dyDescent="0.3">
      <c r="A26" s="40" t="s">
        <v>25</v>
      </c>
      <c r="B26" s="40">
        <v>8.3000000000000007</v>
      </c>
      <c r="C26" s="40">
        <v>8.5</v>
      </c>
      <c r="D26" s="40">
        <v>8.1</v>
      </c>
      <c r="E26" s="40">
        <v>8.9</v>
      </c>
      <c r="F26" s="40">
        <v>8.4</v>
      </c>
      <c r="G26" s="40">
        <v>7.5</v>
      </c>
      <c r="H26" s="40">
        <v>7</v>
      </c>
      <c r="I26" s="40">
        <v>6.2</v>
      </c>
      <c r="J26" s="40">
        <v>6.8</v>
      </c>
      <c r="K26" s="40">
        <v>6.6</v>
      </c>
      <c r="L26" s="40">
        <v>5.6</v>
      </c>
      <c r="M26" s="40">
        <v>7.7</v>
      </c>
      <c r="N26" s="40">
        <v>5.7</v>
      </c>
      <c r="O26" s="40">
        <v>5.8</v>
      </c>
    </row>
    <row r="30" spans="1:15" x14ac:dyDescent="0.25">
      <c r="A30" s="2" t="s">
        <v>195</v>
      </c>
    </row>
    <row r="31" spans="1:15" x14ac:dyDescent="0.25">
      <c r="A31" s="22" t="s">
        <v>197</v>
      </c>
    </row>
    <row r="33" spans="1:15" ht="15.75" thickBot="1" x14ac:dyDescent="0.3">
      <c r="A33" s="40"/>
      <c r="B33" s="40">
        <v>2010</v>
      </c>
      <c r="C33" s="40">
        <v>2011</v>
      </c>
      <c r="D33" s="40">
        <v>2012</v>
      </c>
      <c r="E33" s="40">
        <v>2013</v>
      </c>
      <c r="F33" s="40">
        <v>2014</v>
      </c>
      <c r="G33" s="40">
        <v>2015</v>
      </c>
      <c r="H33" s="40">
        <v>2016</v>
      </c>
      <c r="I33" s="40">
        <v>2017</v>
      </c>
      <c r="J33" s="40">
        <v>2018</v>
      </c>
      <c r="K33" s="40">
        <v>2019</v>
      </c>
      <c r="L33" s="40">
        <v>2020</v>
      </c>
      <c r="M33" s="40">
        <v>2021</v>
      </c>
      <c r="N33" s="40">
        <v>2022</v>
      </c>
      <c r="O33" s="40">
        <v>2023</v>
      </c>
    </row>
    <row r="34" spans="1:15" x14ac:dyDescent="0.25">
      <c r="A34" t="s">
        <v>21</v>
      </c>
      <c r="B34">
        <v>15.9</v>
      </c>
      <c r="C34">
        <v>15.1</v>
      </c>
      <c r="D34">
        <v>14.5</v>
      </c>
      <c r="E34">
        <v>13.6</v>
      </c>
      <c r="F34">
        <v>12.7</v>
      </c>
      <c r="G34">
        <v>12.5</v>
      </c>
      <c r="H34">
        <v>12.1</v>
      </c>
      <c r="I34">
        <v>12.1</v>
      </c>
      <c r="J34">
        <v>12.1</v>
      </c>
      <c r="K34">
        <v>11.8</v>
      </c>
      <c r="L34">
        <v>11.9</v>
      </c>
      <c r="M34">
        <v>11.5</v>
      </c>
      <c r="N34">
        <v>11.2</v>
      </c>
      <c r="O34">
        <v>11.3</v>
      </c>
    </row>
    <row r="35" spans="1:15" x14ac:dyDescent="0.25">
      <c r="A35" t="s">
        <v>23</v>
      </c>
      <c r="B35">
        <v>14.5</v>
      </c>
      <c r="C35">
        <v>12.5</v>
      </c>
      <c r="D35">
        <v>11.2</v>
      </c>
      <c r="E35">
        <v>10</v>
      </c>
      <c r="F35">
        <v>9.6999999999999993</v>
      </c>
      <c r="G35">
        <v>9.9</v>
      </c>
      <c r="H35">
        <v>8.6</v>
      </c>
      <c r="I35">
        <v>11.2</v>
      </c>
      <c r="J35">
        <v>12.7</v>
      </c>
      <c r="K35">
        <v>12.1</v>
      </c>
      <c r="L35">
        <v>11.7</v>
      </c>
      <c r="M35">
        <v>11.6</v>
      </c>
      <c r="N35">
        <v>12.1</v>
      </c>
      <c r="O35">
        <v>11.8</v>
      </c>
    </row>
    <row r="36" spans="1:15" x14ac:dyDescent="0.25">
      <c r="A36" t="s">
        <v>24</v>
      </c>
      <c r="B36">
        <v>6.5</v>
      </c>
      <c r="C36">
        <v>5.9</v>
      </c>
      <c r="D36">
        <v>5.8</v>
      </c>
      <c r="E36">
        <v>5.4</v>
      </c>
      <c r="F36">
        <v>3.2</v>
      </c>
      <c r="G36">
        <v>3.4</v>
      </c>
      <c r="H36">
        <v>3.4</v>
      </c>
      <c r="I36">
        <v>3.7</v>
      </c>
      <c r="J36">
        <v>3.3</v>
      </c>
      <c r="K36">
        <v>3</v>
      </c>
      <c r="L36">
        <v>2.2999999999999998</v>
      </c>
      <c r="M36">
        <v>2.9</v>
      </c>
      <c r="N36">
        <v>2.9</v>
      </c>
      <c r="O36">
        <v>2.7</v>
      </c>
    </row>
    <row r="37" spans="1:15" ht="15.75" thickBot="1" x14ac:dyDescent="0.3">
      <c r="A37" s="40" t="s">
        <v>25</v>
      </c>
      <c r="B37" s="40">
        <v>9.1999999999999993</v>
      </c>
      <c r="C37" s="40">
        <v>9.6</v>
      </c>
      <c r="D37" s="40">
        <v>8.6999999999999993</v>
      </c>
      <c r="E37" s="40">
        <v>8.1999999999999993</v>
      </c>
      <c r="F37" s="40">
        <v>8.3000000000000007</v>
      </c>
      <c r="G37" s="40">
        <v>7.7</v>
      </c>
      <c r="H37" s="40">
        <v>7.3</v>
      </c>
      <c r="I37" s="40">
        <v>6.3</v>
      </c>
      <c r="J37" s="40">
        <v>6.8</v>
      </c>
      <c r="K37" s="40">
        <v>6.5</v>
      </c>
      <c r="L37" s="40">
        <v>5.4</v>
      </c>
      <c r="M37" s="40">
        <v>8.6999999999999993</v>
      </c>
      <c r="N37" s="40">
        <v>6.5</v>
      </c>
      <c r="O37" s="40">
        <v>5.8</v>
      </c>
    </row>
    <row r="41" spans="1:15" x14ac:dyDescent="0.25">
      <c r="A41" s="2" t="s">
        <v>195</v>
      </c>
    </row>
    <row r="42" spans="1:15" x14ac:dyDescent="0.25">
      <c r="A42" s="22" t="s">
        <v>198</v>
      </c>
    </row>
    <row r="44" spans="1:15" ht="15.75" thickBot="1" x14ac:dyDescent="0.3">
      <c r="A44" s="40"/>
      <c r="B44" s="40">
        <v>2010</v>
      </c>
      <c r="C44" s="40">
        <v>2011</v>
      </c>
      <c r="D44" s="40">
        <v>2012</v>
      </c>
      <c r="E44" s="40">
        <v>2013</v>
      </c>
      <c r="F44" s="40">
        <v>2014</v>
      </c>
      <c r="G44" s="40">
        <v>2015</v>
      </c>
      <c r="H44" s="40">
        <v>2016</v>
      </c>
      <c r="I44" s="40">
        <v>2017</v>
      </c>
      <c r="J44" s="40">
        <v>2018</v>
      </c>
      <c r="K44" s="40">
        <v>2019</v>
      </c>
      <c r="L44" s="40">
        <v>2020</v>
      </c>
      <c r="M44" s="40">
        <v>2021</v>
      </c>
      <c r="N44" s="40">
        <v>2022</v>
      </c>
      <c r="O44" s="40">
        <v>2023</v>
      </c>
    </row>
    <row r="45" spans="1:15" x14ac:dyDescent="0.25">
      <c r="A45" t="s">
        <v>21</v>
      </c>
      <c r="B45">
        <v>11.6</v>
      </c>
      <c r="C45">
        <v>11.1</v>
      </c>
      <c r="D45">
        <v>10.6</v>
      </c>
      <c r="E45">
        <v>10</v>
      </c>
      <c r="F45">
        <v>9.4</v>
      </c>
      <c r="G45">
        <v>9.4</v>
      </c>
      <c r="H45">
        <v>9.1</v>
      </c>
      <c r="I45">
        <v>8.9</v>
      </c>
      <c r="J45">
        <v>8.6999999999999993</v>
      </c>
      <c r="K45">
        <v>8.4</v>
      </c>
      <c r="L45">
        <v>8.1</v>
      </c>
      <c r="M45">
        <v>8</v>
      </c>
      <c r="N45">
        <v>8.1</v>
      </c>
      <c r="O45">
        <v>7.7</v>
      </c>
    </row>
    <row r="46" spans="1:15" x14ac:dyDescent="0.25">
      <c r="A46" t="s">
        <v>23</v>
      </c>
      <c r="B46">
        <v>8.4</v>
      </c>
      <c r="C46">
        <v>8</v>
      </c>
      <c r="D46">
        <v>7.9</v>
      </c>
      <c r="E46">
        <v>6.5</v>
      </c>
      <c r="F46">
        <v>6.4</v>
      </c>
      <c r="G46">
        <v>6.2</v>
      </c>
      <c r="H46">
        <v>6.3</v>
      </c>
      <c r="I46">
        <v>6.3</v>
      </c>
      <c r="J46">
        <v>8</v>
      </c>
      <c r="K46">
        <v>7.6</v>
      </c>
      <c r="L46">
        <v>6.7</v>
      </c>
      <c r="M46">
        <v>8.1</v>
      </c>
      <c r="N46">
        <v>7.8</v>
      </c>
      <c r="O46">
        <v>9</v>
      </c>
    </row>
    <row r="47" spans="1:15" x14ac:dyDescent="0.25">
      <c r="A47" t="s">
        <v>24</v>
      </c>
      <c r="B47">
        <v>3.8</v>
      </c>
      <c r="C47">
        <v>4</v>
      </c>
      <c r="D47">
        <v>4.2</v>
      </c>
      <c r="E47">
        <v>3.2</v>
      </c>
      <c r="F47">
        <v>2.5</v>
      </c>
      <c r="G47">
        <v>1.9</v>
      </c>
      <c r="H47">
        <v>2.1</v>
      </c>
      <c r="I47">
        <v>2.1</v>
      </c>
      <c r="J47">
        <v>3</v>
      </c>
      <c r="K47">
        <v>3</v>
      </c>
      <c r="L47">
        <v>2.1</v>
      </c>
      <c r="M47">
        <v>1.8</v>
      </c>
      <c r="N47">
        <v>1.4</v>
      </c>
      <c r="O47">
        <v>1.2</v>
      </c>
    </row>
    <row r="48" spans="1:15" ht="15.75" thickBot="1" x14ac:dyDescent="0.3">
      <c r="A48" s="40" t="s">
        <v>25</v>
      </c>
      <c r="B48" s="40">
        <v>7.3</v>
      </c>
      <c r="C48" s="40">
        <v>7.2</v>
      </c>
      <c r="D48" s="40">
        <v>7.4</v>
      </c>
      <c r="E48" s="40">
        <v>9.6999999999999993</v>
      </c>
      <c r="F48" s="40">
        <v>8.4</v>
      </c>
      <c r="G48" s="40">
        <v>7.2</v>
      </c>
      <c r="H48" s="40">
        <v>6.7</v>
      </c>
      <c r="I48" s="40">
        <v>6.1</v>
      </c>
      <c r="J48" s="40">
        <v>6.8</v>
      </c>
      <c r="K48" s="40">
        <v>6.7</v>
      </c>
      <c r="L48" s="40">
        <v>5.8</v>
      </c>
      <c r="M48" s="40">
        <v>6.6</v>
      </c>
      <c r="N48" s="40">
        <v>5</v>
      </c>
      <c r="O48" s="40">
        <v>5.9</v>
      </c>
    </row>
    <row r="50" spans="1:9" x14ac:dyDescent="0.25">
      <c r="A50" t="s">
        <v>28</v>
      </c>
    </row>
    <row r="51" spans="1:9" x14ac:dyDescent="0.25">
      <c r="A51" t="s">
        <v>199</v>
      </c>
    </row>
    <row r="53" spans="1:9" x14ac:dyDescent="0.25">
      <c r="A53" s="28" t="s">
        <v>32</v>
      </c>
    </row>
    <row r="54" spans="1:9" x14ac:dyDescent="0.25">
      <c r="A54" t="s">
        <v>33</v>
      </c>
    </row>
    <row r="55" spans="1:9" x14ac:dyDescent="0.25">
      <c r="A55" t="s">
        <v>200</v>
      </c>
    </row>
    <row r="56" spans="1:9" x14ac:dyDescent="0.25">
      <c r="A56" t="s">
        <v>201</v>
      </c>
    </row>
    <row r="61" spans="1:9" x14ac:dyDescent="0.25">
      <c r="A61" s="29" t="s">
        <v>35</v>
      </c>
    </row>
    <row r="62" spans="1:9" x14ac:dyDescent="0.25">
      <c r="A62" s="30" t="s">
        <v>202</v>
      </c>
      <c r="B62" s="16"/>
      <c r="C62" s="16"/>
      <c r="D62" s="16"/>
      <c r="E62" s="16"/>
      <c r="F62" s="16"/>
      <c r="G62" s="16"/>
      <c r="H62" s="16"/>
      <c r="I62" s="16"/>
    </row>
    <row r="63" spans="1:9" x14ac:dyDescent="0.25">
      <c r="A63" s="16"/>
      <c r="B63" s="16"/>
      <c r="C63" s="16"/>
      <c r="D63" s="16"/>
      <c r="E63" s="16"/>
      <c r="F63" s="16"/>
      <c r="G63" s="16"/>
      <c r="H63" s="16"/>
      <c r="I63" s="16"/>
    </row>
    <row r="64" spans="1:9" x14ac:dyDescent="0.25">
      <c r="A64" s="16"/>
      <c r="B64" s="16"/>
      <c r="C64" s="16"/>
      <c r="D64" s="16"/>
      <c r="E64" s="16"/>
      <c r="F64" s="16"/>
      <c r="G64" s="16"/>
      <c r="H64" s="16"/>
      <c r="I64" s="16"/>
    </row>
    <row r="65" spans="1:9" x14ac:dyDescent="0.25">
      <c r="A65" s="16"/>
      <c r="B65" s="16"/>
      <c r="C65" s="16"/>
      <c r="D65" s="16"/>
      <c r="E65" s="16"/>
      <c r="F65" s="16"/>
      <c r="G65" s="16"/>
      <c r="H65" s="16"/>
      <c r="I65" s="16"/>
    </row>
    <row r="66" spans="1:9" x14ac:dyDescent="0.25">
      <c r="A66" s="16"/>
      <c r="B66" s="16"/>
      <c r="C66" s="16"/>
      <c r="D66" s="16"/>
      <c r="E66" s="16"/>
      <c r="F66" s="16"/>
      <c r="G66" s="16"/>
      <c r="H66" s="16"/>
      <c r="I66" s="16"/>
    </row>
  </sheetData>
  <mergeCells count="11">
    <mergeCell ref="A12:E12"/>
    <mergeCell ref="B13:E13"/>
    <mergeCell ref="B14:E14"/>
    <mergeCell ref="B15:E15"/>
    <mergeCell ref="A62:I66"/>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5192D"/>
  </sheetPr>
  <dimension ref="A1:O64"/>
  <sheetViews>
    <sheetView workbookViewId="0">
      <selection activeCell="G1" sqref="G1"/>
    </sheetView>
  </sheetViews>
  <sheetFormatPr defaultRowHeight="15" x14ac:dyDescent="0.25"/>
  <cols>
    <col min="1" max="1" width="15.7109375" customWidth="1"/>
  </cols>
  <sheetData>
    <row r="1" spans="1:5" ht="23.25" x14ac:dyDescent="0.35">
      <c r="A1" s="39" t="s">
        <v>190</v>
      </c>
    </row>
    <row r="2" spans="1:5" x14ac:dyDescent="0.25">
      <c r="A2" s="4" t="str">
        <f>HYPERLINK("#CONTENTS!A1", "CONTENTS")</f>
        <v>CONTENTS</v>
      </c>
    </row>
    <row r="5" spans="1:5" x14ac:dyDescent="0.25">
      <c r="A5" s="5" t="s">
        <v>1</v>
      </c>
      <c r="B5" s="6"/>
      <c r="C5" s="6"/>
      <c r="D5" s="6"/>
      <c r="E5" s="7"/>
    </row>
    <row r="6" spans="1:5" ht="30" customHeight="1" x14ac:dyDescent="0.25">
      <c r="A6" s="11" t="s">
        <v>2</v>
      </c>
      <c r="B6" s="8" t="s">
        <v>203</v>
      </c>
      <c r="C6" s="8"/>
      <c r="D6" s="8"/>
      <c r="E6" s="8"/>
    </row>
    <row r="7" spans="1:5" x14ac:dyDescent="0.25">
      <c r="A7" s="12" t="s">
        <v>4</v>
      </c>
      <c r="B7" s="9" t="s">
        <v>204</v>
      </c>
      <c r="C7" s="9"/>
      <c r="D7" s="9"/>
      <c r="E7" s="9"/>
    </row>
    <row r="8" spans="1:5" x14ac:dyDescent="0.25">
      <c r="A8" s="12" t="s">
        <v>6</v>
      </c>
      <c r="B8" s="10" t="s">
        <v>205</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6"/>
      <c r="D12" s="6"/>
      <c r="E12" s="7"/>
    </row>
    <row r="13" spans="1:5" x14ac:dyDescent="0.25">
      <c r="A13" s="20" t="s">
        <v>13</v>
      </c>
      <c r="B13" s="17" t="s">
        <v>95</v>
      </c>
      <c r="C13" s="17"/>
      <c r="D13" s="17"/>
      <c r="E13" s="17"/>
    </row>
    <row r="14" spans="1:5" x14ac:dyDescent="0.25">
      <c r="A14" s="12" t="s">
        <v>15</v>
      </c>
      <c r="B14" s="9" t="s">
        <v>206</v>
      </c>
      <c r="C14" s="9"/>
      <c r="D14" s="9"/>
      <c r="E14" s="9"/>
    </row>
    <row r="15" spans="1:5" x14ac:dyDescent="0.25">
      <c r="A15" s="13" t="s">
        <v>17</v>
      </c>
      <c r="B15" s="19" t="s">
        <v>18</v>
      </c>
      <c r="C15" s="19"/>
      <c r="D15" s="19"/>
      <c r="E15" s="19"/>
    </row>
    <row r="19" spans="1:15" x14ac:dyDescent="0.25">
      <c r="A19" s="2" t="s">
        <v>207</v>
      </c>
    </row>
    <row r="20" spans="1:15" x14ac:dyDescent="0.25">
      <c r="A20" s="22" t="s">
        <v>208</v>
      </c>
    </row>
    <row r="22" spans="1:15" ht="15.75" thickBot="1" x14ac:dyDescent="0.3">
      <c r="A22" s="40"/>
      <c r="B22" s="40">
        <v>2010</v>
      </c>
      <c r="C22" s="40">
        <v>2011</v>
      </c>
      <c r="D22" s="40">
        <v>2012</v>
      </c>
      <c r="E22" s="40">
        <v>2013</v>
      </c>
      <c r="F22" s="40">
        <v>2014</v>
      </c>
      <c r="G22" s="40">
        <v>2015</v>
      </c>
      <c r="H22" s="40">
        <v>2016</v>
      </c>
      <c r="I22" s="40">
        <v>2017</v>
      </c>
      <c r="J22" s="40">
        <v>2018</v>
      </c>
      <c r="K22" s="40">
        <v>2019</v>
      </c>
      <c r="L22" s="40">
        <v>2020</v>
      </c>
      <c r="M22" s="40">
        <v>2021</v>
      </c>
      <c r="N22" s="40">
        <v>2022</v>
      </c>
      <c r="O22" s="40">
        <v>2023</v>
      </c>
    </row>
    <row r="23" spans="1:15" x14ac:dyDescent="0.25">
      <c r="A23" t="s">
        <v>21</v>
      </c>
      <c r="B23">
        <v>32.200000000000003</v>
      </c>
      <c r="C23">
        <v>33.1</v>
      </c>
      <c r="D23">
        <v>34.1</v>
      </c>
      <c r="E23">
        <v>35.200000000000003</v>
      </c>
      <c r="F23">
        <v>35.9</v>
      </c>
      <c r="G23">
        <v>36.5</v>
      </c>
      <c r="H23">
        <v>36.799999999999997</v>
      </c>
      <c r="I23">
        <v>37.6</v>
      </c>
      <c r="J23">
        <v>38.700000000000003</v>
      </c>
      <c r="K23">
        <v>39.6</v>
      </c>
      <c r="L23">
        <v>40.700000000000003</v>
      </c>
      <c r="M23">
        <v>41.5</v>
      </c>
      <c r="N23">
        <v>42</v>
      </c>
      <c r="O23">
        <v>43.1</v>
      </c>
    </row>
    <row r="24" spans="1:15" x14ac:dyDescent="0.25">
      <c r="A24" t="s">
        <v>23</v>
      </c>
      <c r="B24">
        <v>37.6</v>
      </c>
      <c r="C24">
        <v>38.6</v>
      </c>
      <c r="D24">
        <v>40.200000000000003</v>
      </c>
      <c r="E24">
        <v>40.9</v>
      </c>
      <c r="F24">
        <v>41.6</v>
      </c>
      <c r="G24">
        <v>43</v>
      </c>
      <c r="H24">
        <v>44.6</v>
      </c>
      <c r="I24">
        <v>45.5</v>
      </c>
      <c r="J24">
        <v>45.8</v>
      </c>
      <c r="K24">
        <v>47.1</v>
      </c>
      <c r="L24">
        <v>47.1</v>
      </c>
      <c r="M24">
        <v>49.1</v>
      </c>
      <c r="N24">
        <v>49</v>
      </c>
      <c r="O24">
        <v>49</v>
      </c>
    </row>
    <row r="25" spans="1:15" x14ac:dyDescent="0.25">
      <c r="A25" t="s">
        <v>24</v>
      </c>
      <c r="B25">
        <v>25.8</v>
      </c>
      <c r="C25">
        <v>24.4</v>
      </c>
      <c r="D25">
        <v>24.7</v>
      </c>
      <c r="E25">
        <v>28.9</v>
      </c>
      <c r="F25">
        <v>32.299999999999997</v>
      </c>
      <c r="G25">
        <v>30.8</v>
      </c>
      <c r="H25">
        <v>32.799999999999997</v>
      </c>
      <c r="I25">
        <v>32.700000000000003</v>
      </c>
      <c r="J25">
        <v>35.299999999999997</v>
      </c>
      <c r="K25">
        <v>35.4</v>
      </c>
      <c r="L25">
        <v>37</v>
      </c>
      <c r="M25">
        <v>36.200000000000003</v>
      </c>
      <c r="N25">
        <v>36</v>
      </c>
      <c r="O25">
        <v>38.799999999999997</v>
      </c>
    </row>
    <row r="26" spans="1:15" ht="15.75" thickBot="1" x14ac:dyDescent="0.3">
      <c r="A26" s="40" t="s">
        <v>25</v>
      </c>
      <c r="B26" s="40">
        <v>18.899999999999999</v>
      </c>
      <c r="C26" s="40">
        <v>22</v>
      </c>
      <c r="D26" s="40">
        <v>24.9</v>
      </c>
      <c r="E26" s="40">
        <v>25.1</v>
      </c>
      <c r="F26" s="40">
        <v>27.1</v>
      </c>
      <c r="G26" s="40">
        <v>29.8</v>
      </c>
      <c r="H26" s="40">
        <v>31.4</v>
      </c>
      <c r="I26" s="40">
        <v>32.200000000000003</v>
      </c>
      <c r="J26" s="40">
        <v>32.799999999999997</v>
      </c>
      <c r="K26" s="40">
        <v>33.4</v>
      </c>
      <c r="L26" s="40">
        <v>32.6</v>
      </c>
      <c r="M26" s="40">
        <v>34.4</v>
      </c>
      <c r="N26" s="40">
        <v>34.200000000000003</v>
      </c>
      <c r="O26" s="40">
        <v>34.700000000000003</v>
      </c>
    </row>
    <row r="30" spans="1:15" x14ac:dyDescent="0.25">
      <c r="A30" s="2" t="s">
        <v>207</v>
      </c>
    </row>
    <row r="31" spans="1:15" x14ac:dyDescent="0.25">
      <c r="A31" s="22" t="s">
        <v>209</v>
      </c>
    </row>
    <row r="33" spans="1:15" ht="15.75" thickBot="1" x14ac:dyDescent="0.3">
      <c r="A33" s="40"/>
      <c r="B33" s="40">
        <v>2010</v>
      </c>
      <c r="C33" s="40">
        <v>2011</v>
      </c>
      <c r="D33" s="40">
        <v>2012</v>
      </c>
      <c r="E33" s="40">
        <v>2013</v>
      </c>
      <c r="F33" s="40">
        <v>2014</v>
      </c>
      <c r="G33" s="40">
        <v>2015</v>
      </c>
      <c r="H33" s="40">
        <v>2016</v>
      </c>
      <c r="I33" s="40">
        <v>2017</v>
      </c>
      <c r="J33" s="40">
        <v>2018</v>
      </c>
      <c r="K33" s="40">
        <v>2019</v>
      </c>
      <c r="L33" s="40">
        <v>2020</v>
      </c>
      <c r="M33" s="40">
        <v>2021</v>
      </c>
      <c r="N33" s="40">
        <v>2022</v>
      </c>
      <c r="O33" s="40">
        <v>2023</v>
      </c>
    </row>
    <row r="34" spans="1:15" x14ac:dyDescent="0.25">
      <c r="A34" t="s">
        <v>21</v>
      </c>
      <c r="B34">
        <v>27.7</v>
      </c>
      <c r="C34">
        <v>28.4</v>
      </c>
      <c r="D34">
        <v>29.1</v>
      </c>
      <c r="E34">
        <v>30</v>
      </c>
      <c r="F34">
        <v>30.9</v>
      </c>
      <c r="G34">
        <v>31.2</v>
      </c>
      <c r="H34">
        <v>31.5</v>
      </c>
      <c r="I34">
        <v>32.200000000000003</v>
      </c>
      <c r="J34">
        <v>33.299999999999997</v>
      </c>
      <c r="K34">
        <v>34.299999999999997</v>
      </c>
      <c r="L34">
        <v>35.299999999999997</v>
      </c>
      <c r="M34">
        <v>36.1</v>
      </c>
      <c r="N34">
        <v>36.5</v>
      </c>
      <c r="O34">
        <v>37.6</v>
      </c>
    </row>
    <row r="35" spans="1:15" x14ac:dyDescent="0.25">
      <c r="A35" t="s">
        <v>23</v>
      </c>
      <c r="B35">
        <v>30.5</v>
      </c>
      <c r="C35">
        <v>30.8</v>
      </c>
      <c r="D35">
        <v>31.1</v>
      </c>
      <c r="E35">
        <v>32.4</v>
      </c>
      <c r="F35">
        <v>34.4</v>
      </c>
      <c r="G35">
        <v>34.6</v>
      </c>
      <c r="H35">
        <v>38</v>
      </c>
      <c r="I35">
        <v>37.5</v>
      </c>
      <c r="J35">
        <v>37.700000000000003</v>
      </c>
      <c r="K35">
        <v>38.9</v>
      </c>
      <c r="L35">
        <v>39</v>
      </c>
      <c r="M35">
        <v>40.700000000000003</v>
      </c>
      <c r="N35">
        <v>40</v>
      </c>
      <c r="O35">
        <v>40.4</v>
      </c>
    </row>
    <row r="36" spans="1:15" x14ac:dyDescent="0.25">
      <c r="A36" t="s">
        <v>24</v>
      </c>
      <c r="B36">
        <v>20.9</v>
      </c>
      <c r="C36">
        <v>18.7</v>
      </c>
      <c r="D36">
        <v>18.5</v>
      </c>
      <c r="E36">
        <v>22.1</v>
      </c>
      <c r="F36">
        <v>26.7</v>
      </c>
      <c r="G36">
        <v>23.3</v>
      </c>
      <c r="H36">
        <v>24.7</v>
      </c>
      <c r="I36">
        <v>25.4</v>
      </c>
      <c r="J36">
        <v>28.1</v>
      </c>
      <c r="K36">
        <v>25.3</v>
      </c>
      <c r="L36">
        <v>27.8</v>
      </c>
      <c r="M36">
        <v>28.3</v>
      </c>
      <c r="N36">
        <v>26.8</v>
      </c>
      <c r="O36">
        <v>28.8</v>
      </c>
    </row>
    <row r="37" spans="1:15" ht="15.75" thickBot="1" x14ac:dyDescent="0.3">
      <c r="A37" s="40" t="s">
        <v>25</v>
      </c>
      <c r="B37" s="40">
        <v>13.9</v>
      </c>
      <c r="C37" s="40">
        <v>17.5</v>
      </c>
      <c r="D37" s="40">
        <v>20.399999999999999</v>
      </c>
      <c r="E37" s="40">
        <v>20.100000000000001</v>
      </c>
      <c r="F37" s="40">
        <v>20.7</v>
      </c>
      <c r="G37" s="40">
        <v>23.7</v>
      </c>
      <c r="H37" s="40">
        <v>25</v>
      </c>
      <c r="I37" s="40">
        <v>25.6</v>
      </c>
      <c r="J37" s="40">
        <v>25.8</v>
      </c>
      <c r="K37" s="40">
        <v>26.3</v>
      </c>
      <c r="L37" s="40">
        <v>26.1</v>
      </c>
      <c r="M37" s="40">
        <v>27.4</v>
      </c>
      <c r="N37" s="40">
        <v>28.4</v>
      </c>
      <c r="O37" s="40">
        <v>28.3</v>
      </c>
    </row>
    <row r="41" spans="1:15" x14ac:dyDescent="0.25">
      <c r="A41" s="2" t="s">
        <v>207</v>
      </c>
    </row>
    <row r="42" spans="1:15" x14ac:dyDescent="0.25">
      <c r="A42" s="22" t="s">
        <v>210</v>
      </c>
    </row>
    <row r="44" spans="1:15" ht="15.75" thickBot="1" x14ac:dyDescent="0.3">
      <c r="A44" s="40"/>
      <c r="B44" s="40">
        <v>2010</v>
      </c>
      <c r="C44" s="40">
        <v>2011</v>
      </c>
      <c r="D44" s="40">
        <v>2012</v>
      </c>
      <c r="E44" s="40">
        <v>2013</v>
      </c>
      <c r="F44" s="40">
        <v>2014</v>
      </c>
      <c r="G44" s="40">
        <v>2015</v>
      </c>
      <c r="H44" s="40">
        <v>2016</v>
      </c>
      <c r="I44" s="40">
        <v>2017</v>
      </c>
      <c r="J44" s="40">
        <v>2018</v>
      </c>
      <c r="K44" s="40">
        <v>2019</v>
      </c>
      <c r="L44" s="40">
        <v>2020</v>
      </c>
      <c r="M44" s="40">
        <v>2021</v>
      </c>
      <c r="N44" s="40">
        <v>2022</v>
      </c>
      <c r="O44" s="40">
        <v>2023</v>
      </c>
    </row>
    <row r="45" spans="1:15" x14ac:dyDescent="0.25">
      <c r="A45" t="s">
        <v>21</v>
      </c>
      <c r="B45">
        <v>36.799999999999997</v>
      </c>
      <c r="C45">
        <v>37.799999999999997</v>
      </c>
      <c r="D45">
        <v>39.200000000000003</v>
      </c>
      <c r="E45">
        <v>40.299999999999997</v>
      </c>
      <c r="F45">
        <v>40.9</v>
      </c>
      <c r="G45">
        <v>41.8</v>
      </c>
      <c r="H45">
        <v>42.3</v>
      </c>
      <c r="I45">
        <v>43.2</v>
      </c>
      <c r="J45">
        <v>44.2</v>
      </c>
      <c r="K45">
        <v>45.1</v>
      </c>
      <c r="L45">
        <v>46.2</v>
      </c>
      <c r="M45">
        <v>47.1</v>
      </c>
      <c r="N45">
        <v>47.7</v>
      </c>
      <c r="O45">
        <v>48.8</v>
      </c>
    </row>
    <row r="46" spans="1:15" x14ac:dyDescent="0.25">
      <c r="A46" t="s">
        <v>23</v>
      </c>
      <c r="B46">
        <v>44.9</v>
      </c>
      <c r="C46">
        <v>46.5</v>
      </c>
      <c r="D46">
        <v>49.7</v>
      </c>
      <c r="E46">
        <v>50</v>
      </c>
      <c r="F46">
        <v>49.2</v>
      </c>
      <c r="G46">
        <v>52</v>
      </c>
      <c r="H46">
        <v>51.5</v>
      </c>
      <c r="I46">
        <v>53.8</v>
      </c>
      <c r="J46">
        <v>54.3</v>
      </c>
      <c r="K46">
        <v>55.7</v>
      </c>
      <c r="L46">
        <v>55.6</v>
      </c>
      <c r="M46">
        <v>57.8</v>
      </c>
      <c r="N46">
        <v>58.3</v>
      </c>
      <c r="O46">
        <v>57.9</v>
      </c>
    </row>
    <row r="47" spans="1:15" x14ac:dyDescent="0.25">
      <c r="A47" t="s">
        <v>24</v>
      </c>
      <c r="B47">
        <v>30.8</v>
      </c>
      <c r="C47">
        <v>30.2</v>
      </c>
      <c r="D47">
        <v>31.2</v>
      </c>
      <c r="E47">
        <v>36</v>
      </c>
      <c r="F47">
        <v>38.1</v>
      </c>
      <c r="G47">
        <v>38.4</v>
      </c>
      <c r="H47">
        <v>40.9</v>
      </c>
      <c r="I47">
        <v>40</v>
      </c>
      <c r="J47">
        <v>42.4</v>
      </c>
      <c r="K47">
        <v>45.6</v>
      </c>
      <c r="L47">
        <v>46.2</v>
      </c>
      <c r="M47">
        <v>44.2</v>
      </c>
      <c r="N47">
        <v>45.7</v>
      </c>
      <c r="O47">
        <v>49.5</v>
      </c>
    </row>
    <row r="48" spans="1:15" ht="15.75" thickBot="1" x14ac:dyDescent="0.3">
      <c r="A48" s="40" t="s">
        <v>25</v>
      </c>
      <c r="B48" s="40">
        <v>24.6</v>
      </c>
      <c r="C48" s="40">
        <v>27.2</v>
      </c>
      <c r="D48" s="40">
        <v>30</v>
      </c>
      <c r="E48" s="40">
        <v>30.3</v>
      </c>
      <c r="F48" s="40">
        <v>33.700000000000003</v>
      </c>
      <c r="G48" s="40">
        <v>36.200000000000003</v>
      </c>
      <c r="H48" s="40">
        <v>38.1</v>
      </c>
      <c r="I48" s="40">
        <v>39</v>
      </c>
      <c r="J48" s="40">
        <v>40.1</v>
      </c>
      <c r="K48" s="40">
        <v>40.799999999999997</v>
      </c>
      <c r="L48" s="40">
        <v>39.299999999999997</v>
      </c>
      <c r="M48" s="40">
        <v>41.7</v>
      </c>
      <c r="N48" s="40">
        <v>40.299999999999997</v>
      </c>
      <c r="O48" s="40">
        <v>41.3</v>
      </c>
    </row>
    <row r="50" spans="1:9" x14ac:dyDescent="0.25">
      <c r="A50" t="s">
        <v>28</v>
      </c>
    </row>
    <row r="51" spans="1:9" x14ac:dyDescent="0.25">
      <c r="A51" t="s">
        <v>211</v>
      </c>
    </row>
    <row r="53" spans="1:9" x14ac:dyDescent="0.25">
      <c r="A53" s="28" t="s">
        <v>32</v>
      </c>
    </row>
    <row r="54" spans="1:9" x14ac:dyDescent="0.25">
      <c r="A54" t="s">
        <v>33</v>
      </c>
    </row>
    <row r="59" spans="1:9" x14ac:dyDescent="0.25">
      <c r="A59" s="29" t="s">
        <v>35</v>
      </c>
    </row>
    <row r="60" spans="1:9" x14ac:dyDescent="0.25">
      <c r="A60" s="30" t="s">
        <v>212</v>
      </c>
      <c r="B60" s="16"/>
      <c r="C60" s="16"/>
      <c r="D60" s="16"/>
      <c r="E60" s="16"/>
      <c r="F60" s="16"/>
      <c r="G60" s="16"/>
      <c r="H60" s="16"/>
      <c r="I60" s="16"/>
    </row>
    <row r="61" spans="1:9" x14ac:dyDescent="0.25">
      <c r="A61" s="16"/>
      <c r="B61" s="16"/>
      <c r="C61" s="16"/>
      <c r="D61" s="16"/>
      <c r="E61" s="16"/>
      <c r="F61" s="16"/>
      <c r="G61" s="16"/>
      <c r="H61" s="16"/>
      <c r="I61" s="16"/>
    </row>
    <row r="62" spans="1:9" x14ac:dyDescent="0.25">
      <c r="A62" s="16"/>
      <c r="B62" s="16"/>
      <c r="C62" s="16"/>
      <c r="D62" s="16"/>
      <c r="E62" s="16"/>
      <c r="F62" s="16"/>
      <c r="G62" s="16"/>
      <c r="H62" s="16"/>
      <c r="I62" s="16"/>
    </row>
    <row r="63" spans="1:9" x14ac:dyDescent="0.25">
      <c r="A63" s="16"/>
      <c r="B63" s="16"/>
      <c r="C63" s="16"/>
      <c r="D63" s="16"/>
      <c r="E63" s="16"/>
      <c r="F63" s="16"/>
      <c r="G63" s="16"/>
      <c r="H63" s="16"/>
      <c r="I63" s="16"/>
    </row>
    <row r="64" spans="1:9" x14ac:dyDescent="0.25">
      <c r="A64" s="16"/>
      <c r="B64" s="16"/>
      <c r="C64" s="16"/>
      <c r="D64" s="16"/>
      <c r="E64" s="16"/>
      <c r="F64" s="16"/>
      <c r="G64" s="16"/>
      <c r="H64" s="16"/>
      <c r="I64" s="16"/>
    </row>
  </sheetData>
  <mergeCells count="11">
    <mergeCell ref="A12:E12"/>
    <mergeCell ref="B13:E13"/>
    <mergeCell ref="B14:E14"/>
    <mergeCell ref="B15:E15"/>
    <mergeCell ref="A60:I64"/>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5192D"/>
  </sheetPr>
  <dimension ref="A1:K67"/>
  <sheetViews>
    <sheetView workbookViewId="0">
      <selection activeCell="G1" sqref="G1"/>
    </sheetView>
  </sheetViews>
  <sheetFormatPr defaultRowHeight="15" x14ac:dyDescent="0.25"/>
  <cols>
    <col min="1" max="1" width="15.7109375" customWidth="1"/>
  </cols>
  <sheetData>
    <row r="1" spans="1:6" ht="23.25" x14ac:dyDescent="0.35">
      <c r="A1" s="39" t="s">
        <v>190</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213</v>
      </c>
      <c r="C6" s="8"/>
      <c r="D6" s="8"/>
      <c r="E6" s="8"/>
      <c r="F6" s="8"/>
    </row>
    <row r="7" spans="1:6" x14ac:dyDescent="0.25">
      <c r="A7" s="12" t="s">
        <v>4</v>
      </c>
      <c r="B7" s="9" t="s">
        <v>214</v>
      </c>
      <c r="C7" s="9"/>
      <c r="D7" s="9"/>
      <c r="E7" s="9"/>
      <c r="F7" s="9"/>
    </row>
    <row r="8" spans="1:6" x14ac:dyDescent="0.25">
      <c r="A8" s="12" t="s">
        <v>6</v>
      </c>
      <c r="B8" s="10" t="s">
        <v>215</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6"/>
      <c r="D12" s="6"/>
      <c r="E12" s="7"/>
    </row>
    <row r="13" spans="1:6" x14ac:dyDescent="0.25">
      <c r="A13" s="20" t="s">
        <v>13</v>
      </c>
      <c r="B13" s="17" t="s">
        <v>95</v>
      </c>
      <c r="C13" s="17"/>
      <c r="D13" s="17"/>
      <c r="E13" s="17"/>
    </row>
    <row r="14" spans="1:6" x14ac:dyDescent="0.25">
      <c r="A14" s="12" t="s">
        <v>15</v>
      </c>
      <c r="B14" s="9" t="s">
        <v>216</v>
      </c>
      <c r="C14" s="9"/>
      <c r="D14" s="9"/>
      <c r="E14" s="9"/>
    </row>
    <row r="15" spans="1:6" x14ac:dyDescent="0.25">
      <c r="A15" s="13" t="s">
        <v>17</v>
      </c>
      <c r="B15" s="19" t="s">
        <v>18</v>
      </c>
      <c r="C15" s="19"/>
      <c r="D15" s="19"/>
      <c r="E15" s="19"/>
    </row>
    <row r="19" spans="1:11" x14ac:dyDescent="0.25">
      <c r="A19" s="2" t="s">
        <v>217</v>
      </c>
    </row>
    <row r="20" spans="1:11" x14ac:dyDescent="0.25">
      <c r="A20" s="22" t="s">
        <v>218</v>
      </c>
    </row>
    <row r="22" spans="1:11" ht="15.75" thickBot="1" x14ac:dyDescent="0.3">
      <c r="A22" s="40"/>
      <c r="B22" s="40">
        <v>2013</v>
      </c>
      <c r="C22" s="40">
        <v>2014</v>
      </c>
      <c r="D22" s="40">
        <v>2015</v>
      </c>
      <c r="E22" s="40">
        <v>2016</v>
      </c>
      <c r="F22" s="40">
        <v>2017</v>
      </c>
      <c r="G22" s="40">
        <v>2018</v>
      </c>
      <c r="H22" s="40">
        <v>2019</v>
      </c>
      <c r="I22" s="40">
        <v>2020</v>
      </c>
      <c r="J22" s="40">
        <v>2021</v>
      </c>
      <c r="K22" s="40">
        <v>2022</v>
      </c>
    </row>
    <row r="23" spans="1:11" x14ac:dyDescent="0.25">
      <c r="A23" t="s">
        <v>21</v>
      </c>
      <c r="B23">
        <v>91.8</v>
      </c>
      <c r="C23">
        <v>91.2</v>
      </c>
      <c r="D23">
        <v>91.9</v>
      </c>
      <c r="E23">
        <v>92.4</v>
      </c>
      <c r="F23">
        <v>92.4</v>
      </c>
      <c r="G23">
        <v>92.2</v>
      </c>
      <c r="H23">
        <v>92.9</v>
      </c>
      <c r="I23">
        <v>93.4</v>
      </c>
      <c r="J23">
        <v>92.7</v>
      </c>
      <c r="K23">
        <v>93.3</v>
      </c>
    </row>
    <row r="24" spans="1:11" x14ac:dyDescent="0.25">
      <c r="A24" t="s">
        <v>23</v>
      </c>
      <c r="B24">
        <v>97.6</v>
      </c>
      <c r="C24">
        <v>97.5</v>
      </c>
      <c r="D24">
        <v>98</v>
      </c>
      <c r="E24">
        <v>97.6</v>
      </c>
      <c r="F24">
        <v>97.5</v>
      </c>
      <c r="G24">
        <v>99.5</v>
      </c>
      <c r="H24">
        <v>97.7</v>
      </c>
      <c r="I24">
        <v>97.6</v>
      </c>
      <c r="J24">
        <v>97</v>
      </c>
      <c r="K24">
        <v>97.1</v>
      </c>
    </row>
    <row r="25" spans="1:11" x14ac:dyDescent="0.25">
      <c r="A25" t="s">
        <v>24</v>
      </c>
      <c r="B25">
        <v>67.599999999999994</v>
      </c>
      <c r="C25">
        <v>67.599999999999994</v>
      </c>
      <c r="D25">
        <v>70.099999999999994</v>
      </c>
      <c r="E25">
        <v>71.5</v>
      </c>
      <c r="F25">
        <v>79.2</v>
      </c>
      <c r="G25">
        <v>78.2</v>
      </c>
      <c r="H25">
        <v>81.599999999999994</v>
      </c>
      <c r="I25">
        <v>81.2</v>
      </c>
      <c r="J25">
        <v>80.7</v>
      </c>
      <c r="K25">
        <v>83.5</v>
      </c>
    </row>
    <row r="26" spans="1:11" ht="15.75" thickBot="1" x14ac:dyDescent="0.3">
      <c r="A26" s="40" t="s">
        <v>25</v>
      </c>
      <c r="B26" s="40">
        <v>63.1</v>
      </c>
      <c r="C26" s="40">
        <v>63.3</v>
      </c>
      <c r="D26" s="40">
        <v>61.7</v>
      </c>
      <c r="E26" s="40">
        <v>62.3</v>
      </c>
      <c r="F26" s="40">
        <v>64.400000000000006</v>
      </c>
      <c r="G26" s="40">
        <v>66.2</v>
      </c>
      <c r="H26" s="40">
        <v>67.3</v>
      </c>
      <c r="I26" s="40">
        <v>69.099999999999994</v>
      </c>
      <c r="J26" s="40">
        <v>67.5</v>
      </c>
      <c r="K26" s="40">
        <v>69.2</v>
      </c>
    </row>
    <row r="30" spans="1:11" x14ac:dyDescent="0.25">
      <c r="A30" s="2" t="s">
        <v>217</v>
      </c>
    </row>
    <row r="31" spans="1:11" x14ac:dyDescent="0.25">
      <c r="A31" s="22" t="s">
        <v>219</v>
      </c>
    </row>
    <row r="33" spans="1:11" ht="15.75" thickBot="1" x14ac:dyDescent="0.3">
      <c r="A33" s="40"/>
      <c r="B33" s="40">
        <v>2013</v>
      </c>
      <c r="C33" s="40">
        <v>2014</v>
      </c>
      <c r="D33" s="40">
        <v>2015</v>
      </c>
      <c r="E33" s="40">
        <v>2016</v>
      </c>
      <c r="F33" s="40">
        <v>2017</v>
      </c>
      <c r="G33" s="40">
        <v>2018</v>
      </c>
      <c r="H33" s="40">
        <v>2019</v>
      </c>
      <c r="I33" s="40">
        <v>2020</v>
      </c>
      <c r="J33" s="40">
        <v>2021</v>
      </c>
      <c r="K33" s="40">
        <v>2022</v>
      </c>
    </row>
    <row r="34" spans="1:11" x14ac:dyDescent="0.25">
      <c r="A34" t="s">
        <v>21</v>
      </c>
      <c r="B34">
        <v>90.6</v>
      </c>
      <c r="C34">
        <v>91.2</v>
      </c>
      <c r="D34">
        <v>92.5</v>
      </c>
      <c r="E34">
        <v>93.1</v>
      </c>
      <c r="F34">
        <v>92.9</v>
      </c>
      <c r="G34">
        <v>92</v>
      </c>
      <c r="H34">
        <v>92.8</v>
      </c>
      <c r="I34">
        <v>93.4</v>
      </c>
      <c r="J34">
        <v>92.6</v>
      </c>
      <c r="K34">
        <v>93.2</v>
      </c>
    </row>
    <row r="35" spans="1:11" x14ac:dyDescent="0.25">
      <c r="A35" t="s">
        <v>23</v>
      </c>
      <c r="B35">
        <v>97.6</v>
      </c>
      <c r="C35">
        <v>96.4</v>
      </c>
      <c r="D35">
        <v>97.5</v>
      </c>
      <c r="E35">
        <v>97.7</v>
      </c>
      <c r="F35">
        <v>97.6</v>
      </c>
      <c r="G35">
        <v>99.6</v>
      </c>
      <c r="H35">
        <v>97.7</v>
      </c>
      <c r="I35">
        <v>97.6</v>
      </c>
      <c r="J35">
        <v>97</v>
      </c>
      <c r="K35">
        <v>97.1</v>
      </c>
    </row>
    <row r="36" spans="1:11" x14ac:dyDescent="0.25">
      <c r="A36" t="s">
        <v>24</v>
      </c>
      <c r="B36">
        <v>68.099999999999994</v>
      </c>
      <c r="C36">
        <v>68.2</v>
      </c>
      <c r="D36">
        <v>71.099999999999994</v>
      </c>
      <c r="E36">
        <v>72.3</v>
      </c>
      <c r="F36">
        <v>79.099999999999994</v>
      </c>
      <c r="G36">
        <v>78</v>
      </c>
      <c r="H36">
        <v>81.5</v>
      </c>
      <c r="I36">
        <v>81.2</v>
      </c>
      <c r="J36">
        <v>81</v>
      </c>
      <c r="K36">
        <v>83.4</v>
      </c>
    </row>
    <row r="37" spans="1:11" ht="15.75" thickBot="1" x14ac:dyDescent="0.3">
      <c r="A37" s="40" t="s">
        <v>25</v>
      </c>
      <c r="B37" s="40">
        <v>63</v>
      </c>
      <c r="C37" s="40">
        <v>63</v>
      </c>
      <c r="D37" s="40">
        <v>62</v>
      </c>
      <c r="E37" s="40">
        <v>62.4</v>
      </c>
      <c r="F37" s="40">
        <v>64.400000000000006</v>
      </c>
      <c r="G37" s="40">
        <v>66.3</v>
      </c>
      <c r="H37" s="40">
        <v>67.2</v>
      </c>
      <c r="I37" s="40">
        <v>69</v>
      </c>
      <c r="J37" s="40">
        <v>67.3</v>
      </c>
      <c r="K37" s="40">
        <v>69.2</v>
      </c>
    </row>
    <row r="41" spans="1:11" x14ac:dyDescent="0.25">
      <c r="A41" s="2" t="s">
        <v>217</v>
      </c>
    </row>
    <row r="42" spans="1:11" x14ac:dyDescent="0.25">
      <c r="A42" s="22" t="s">
        <v>220</v>
      </c>
    </row>
    <row r="44" spans="1:11" ht="15.75" thickBot="1" x14ac:dyDescent="0.3">
      <c r="A44" s="40"/>
      <c r="B44" s="40">
        <v>2013</v>
      </c>
      <c r="C44" s="40">
        <v>2014</v>
      </c>
      <c r="D44" s="40">
        <v>2015</v>
      </c>
      <c r="E44" s="40">
        <v>2016</v>
      </c>
      <c r="F44" s="40">
        <v>2017</v>
      </c>
      <c r="G44" s="40">
        <v>2018</v>
      </c>
      <c r="H44" s="40">
        <v>2019</v>
      </c>
      <c r="I44" s="40">
        <v>2020</v>
      </c>
      <c r="J44" s="40">
        <v>2021</v>
      </c>
      <c r="K44" s="40">
        <v>2022</v>
      </c>
    </row>
    <row r="45" spans="1:11" x14ac:dyDescent="0.25">
      <c r="A45" t="s">
        <v>21</v>
      </c>
      <c r="B45">
        <v>90.7</v>
      </c>
      <c r="C45">
        <v>91.3</v>
      </c>
      <c r="D45">
        <v>92.6</v>
      </c>
      <c r="E45">
        <v>93.1</v>
      </c>
      <c r="F45">
        <v>93</v>
      </c>
      <c r="G45">
        <v>92.2</v>
      </c>
      <c r="H45">
        <v>92.9</v>
      </c>
      <c r="I45">
        <v>93.5</v>
      </c>
      <c r="J45">
        <v>92.8</v>
      </c>
      <c r="K45">
        <v>93.3</v>
      </c>
    </row>
    <row r="46" spans="1:11" x14ac:dyDescent="0.25">
      <c r="A46" t="s">
        <v>23</v>
      </c>
      <c r="B46">
        <v>97.7</v>
      </c>
      <c r="C46">
        <v>98.6</v>
      </c>
      <c r="D46">
        <v>98.5</v>
      </c>
      <c r="E46">
        <v>97.6</v>
      </c>
      <c r="F46">
        <v>97.5</v>
      </c>
      <c r="G46">
        <v>99.5</v>
      </c>
      <c r="H46">
        <v>97.7</v>
      </c>
      <c r="I46">
        <v>97.5</v>
      </c>
      <c r="J46">
        <v>97</v>
      </c>
      <c r="K46">
        <v>97.1</v>
      </c>
    </row>
    <row r="47" spans="1:11" x14ac:dyDescent="0.25">
      <c r="A47" t="s">
        <v>24</v>
      </c>
      <c r="B47">
        <v>67.099999999999994</v>
      </c>
      <c r="C47">
        <v>67</v>
      </c>
      <c r="D47">
        <v>69.099999999999994</v>
      </c>
      <c r="E47">
        <v>70.7</v>
      </c>
      <c r="F47">
        <v>79.2</v>
      </c>
      <c r="G47">
        <v>78.400000000000006</v>
      </c>
      <c r="H47">
        <v>81.7</v>
      </c>
      <c r="I47">
        <v>81.3</v>
      </c>
      <c r="J47">
        <v>80.3</v>
      </c>
      <c r="K47">
        <v>83.5</v>
      </c>
    </row>
    <row r="48" spans="1:11" ht="15.75" thickBot="1" x14ac:dyDescent="0.3">
      <c r="A48" s="40" t="s">
        <v>25</v>
      </c>
      <c r="B48" s="40">
        <v>63.1</v>
      </c>
      <c r="C48" s="40">
        <v>63.6</v>
      </c>
      <c r="D48" s="40">
        <v>61.4</v>
      </c>
      <c r="E48" s="40">
        <v>62.3</v>
      </c>
      <c r="F48" s="40">
        <v>64.400000000000006</v>
      </c>
      <c r="G48" s="40">
        <v>66</v>
      </c>
      <c r="H48" s="40">
        <v>67.3</v>
      </c>
      <c r="I48" s="40">
        <v>69.3</v>
      </c>
      <c r="J48" s="40">
        <v>67.7</v>
      </c>
      <c r="K48" s="40">
        <v>69.3</v>
      </c>
    </row>
    <row r="50" spans="1:9" x14ac:dyDescent="0.25">
      <c r="A50" t="s">
        <v>28</v>
      </c>
    </row>
    <row r="51" spans="1:9" x14ac:dyDescent="0.25">
      <c r="A51" t="s">
        <v>221</v>
      </c>
    </row>
    <row r="53" spans="1:9" x14ac:dyDescent="0.25">
      <c r="A53" s="28" t="s">
        <v>32</v>
      </c>
    </row>
    <row r="54" spans="1:9" x14ac:dyDescent="0.25">
      <c r="A54" t="s">
        <v>222</v>
      </c>
    </row>
    <row r="59" spans="1:9" x14ac:dyDescent="0.25">
      <c r="A59" s="29" t="s">
        <v>35</v>
      </c>
    </row>
    <row r="60" spans="1:9" x14ac:dyDescent="0.25">
      <c r="A60" s="30" t="s">
        <v>223</v>
      </c>
      <c r="B60" s="16"/>
      <c r="C60" s="16"/>
      <c r="D60" s="16"/>
      <c r="E60" s="16"/>
      <c r="F60" s="16"/>
      <c r="G60" s="16"/>
      <c r="H60" s="16"/>
      <c r="I60" s="16"/>
    </row>
    <row r="61" spans="1:9" x14ac:dyDescent="0.25">
      <c r="A61" s="16"/>
      <c r="B61" s="16"/>
      <c r="C61" s="16"/>
      <c r="D61" s="16"/>
      <c r="E61" s="16"/>
      <c r="F61" s="16"/>
      <c r="G61" s="16"/>
      <c r="H61" s="16"/>
      <c r="I61" s="16"/>
    </row>
    <row r="62" spans="1:9" x14ac:dyDescent="0.25">
      <c r="A62" s="16"/>
      <c r="B62" s="16"/>
      <c r="C62" s="16"/>
      <c r="D62" s="16"/>
      <c r="E62" s="16"/>
      <c r="F62" s="16"/>
      <c r="G62" s="16"/>
      <c r="H62" s="16"/>
      <c r="I62" s="16"/>
    </row>
    <row r="63" spans="1:9" x14ac:dyDescent="0.25">
      <c r="A63" s="16"/>
      <c r="B63" s="16"/>
      <c r="C63" s="16"/>
      <c r="D63" s="16"/>
      <c r="E63" s="16"/>
      <c r="F63" s="16"/>
      <c r="G63" s="16"/>
      <c r="H63" s="16"/>
      <c r="I63" s="16"/>
    </row>
    <row r="64" spans="1:9" x14ac:dyDescent="0.25">
      <c r="A64" s="16"/>
      <c r="B64" s="16"/>
      <c r="C64" s="16"/>
      <c r="D64" s="16"/>
      <c r="E64" s="16"/>
      <c r="F64" s="16"/>
      <c r="G64" s="16"/>
      <c r="H64" s="16"/>
      <c r="I64" s="16"/>
    </row>
    <row r="65" spans="1:9" x14ac:dyDescent="0.25">
      <c r="A65" s="16"/>
      <c r="B65" s="16"/>
      <c r="C65" s="16"/>
      <c r="D65" s="16"/>
      <c r="E65" s="16"/>
      <c r="F65" s="16"/>
      <c r="G65" s="16"/>
      <c r="H65" s="16"/>
      <c r="I65" s="16"/>
    </row>
    <row r="66" spans="1:9" x14ac:dyDescent="0.25">
      <c r="A66" s="16"/>
      <c r="B66" s="16"/>
      <c r="C66" s="16"/>
      <c r="D66" s="16"/>
      <c r="E66" s="16"/>
      <c r="F66" s="16"/>
      <c r="G66" s="16"/>
      <c r="H66" s="16"/>
      <c r="I66" s="16"/>
    </row>
    <row r="67" spans="1:9" x14ac:dyDescent="0.25">
      <c r="A67" s="16"/>
      <c r="B67" s="16"/>
      <c r="C67" s="16"/>
      <c r="D67" s="16"/>
      <c r="E67" s="16"/>
      <c r="F67" s="16"/>
      <c r="G67" s="16"/>
      <c r="H67" s="16"/>
      <c r="I67" s="16"/>
    </row>
  </sheetData>
  <mergeCells count="11">
    <mergeCell ref="A12:E12"/>
    <mergeCell ref="B13:E13"/>
    <mergeCell ref="B14:E14"/>
    <mergeCell ref="B15:E15"/>
    <mergeCell ref="A60:I67"/>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5192D"/>
  </sheetPr>
  <dimension ref="A1:I67"/>
  <sheetViews>
    <sheetView workbookViewId="0">
      <selection activeCell="G1" sqref="G1"/>
    </sheetView>
  </sheetViews>
  <sheetFormatPr defaultRowHeight="15" x14ac:dyDescent="0.25"/>
  <cols>
    <col min="1" max="1" width="15.7109375" customWidth="1"/>
  </cols>
  <sheetData>
    <row r="1" spans="1:6" ht="23.25" x14ac:dyDescent="0.35">
      <c r="A1" s="39" t="s">
        <v>190</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224</v>
      </c>
      <c r="C6" s="8"/>
      <c r="D6" s="8"/>
      <c r="E6" s="8"/>
      <c r="F6" s="8"/>
    </row>
    <row r="7" spans="1:6" x14ac:dyDescent="0.25">
      <c r="A7" s="12" t="s">
        <v>4</v>
      </c>
      <c r="B7" s="9" t="s">
        <v>225</v>
      </c>
      <c r="C7" s="9"/>
      <c r="D7" s="9"/>
      <c r="E7" s="9"/>
      <c r="F7" s="9"/>
    </row>
    <row r="8" spans="1:6" x14ac:dyDescent="0.25">
      <c r="A8" s="12" t="s">
        <v>6</v>
      </c>
      <c r="B8" s="10" t="s">
        <v>226</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6"/>
      <c r="D12" s="6"/>
      <c r="E12" s="7"/>
    </row>
    <row r="13" spans="1:6" x14ac:dyDescent="0.25">
      <c r="A13" s="20" t="s">
        <v>13</v>
      </c>
      <c r="B13" s="17" t="s">
        <v>14</v>
      </c>
      <c r="C13" s="17"/>
      <c r="D13" s="17"/>
      <c r="E13" s="17"/>
    </row>
    <row r="14" spans="1:6" x14ac:dyDescent="0.25">
      <c r="A14" s="12" t="s">
        <v>15</v>
      </c>
      <c r="B14" s="9" t="s">
        <v>227</v>
      </c>
      <c r="C14" s="9"/>
      <c r="D14" s="9"/>
      <c r="E14" s="9"/>
    </row>
    <row r="15" spans="1:6" x14ac:dyDescent="0.25">
      <c r="A15" s="13" t="s">
        <v>17</v>
      </c>
      <c r="B15" s="19" t="s">
        <v>18</v>
      </c>
      <c r="C15" s="19"/>
      <c r="D15" s="19"/>
      <c r="E15" s="19"/>
    </row>
    <row r="19" spans="1:5" x14ac:dyDescent="0.25">
      <c r="A19" s="2" t="s">
        <v>228</v>
      </c>
    </row>
    <row r="20" spans="1:5" x14ac:dyDescent="0.25">
      <c r="A20" s="22" t="s">
        <v>229</v>
      </c>
    </row>
    <row r="22" spans="1:5" ht="15.75" thickBot="1" x14ac:dyDescent="0.3">
      <c r="A22" s="40"/>
      <c r="B22" s="40">
        <v>2012</v>
      </c>
      <c r="C22" s="40">
        <v>2015</v>
      </c>
      <c r="D22" s="40">
        <v>2018</v>
      </c>
      <c r="E22" s="40">
        <v>2022</v>
      </c>
    </row>
    <row r="23" spans="1:5" x14ac:dyDescent="0.25">
      <c r="A23" t="s">
        <v>21</v>
      </c>
      <c r="B23">
        <v>18</v>
      </c>
      <c r="C23">
        <v>20</v>
      </c>
      <c r="D23">
        <v>22.5</v>
      </c>
      <c r="E23">
        <v>26.2</v>
      </c>
    </row>
    <row r="24" spans="1:5" x14ac:dyDescent="0.25">
      <c r="A24" t="s">
        <v>23</v>
      </c>
      <c r="B24">
        <v>14.6</v>
      </c>
      <c r="C24">
        <v>15</v>
      </c>
      <c r="D24">
        <v>16</v>
      </c>
      <c r="E24">
        <v>19</v>
      </c>
    </row>
    <row r="25" spans="1:5" x14ac:dyDescent="0.25">
      <c r="A25" t="s">
        <v>24</v>
      </c>
      <c r="B25">
        <v>18.7</v>
      </c>
      <c r="C25">
        <v>19.899999999999999</v>
      </c>
      <c r="D25">
        <v>21.6</v>
      </c>
      <c r="E25">
        <v>22.7</v>
      </c>
    </row>
    <row r="26" spans="1:5" ht="15.75" thickBot="1" x14ac:dyDescent="0.3">
      <c r="A26" s="40" t="s">
        <v>25</v>
      </c>
      <c r="B26" s="40">
        <v>33.1</v>
      </c>
      <c r="C26" s="41" t="s">
        <v>22</v>
      </c>
      <c r="D26" s="40">
        <v>37.700000000000003</v>
      </c>
      <c r="E26" s="40">
        <v>36.4</v>
      </c>
    </row>
    <row r="30" spans="1:5" x14ac:dyDescent="0.25">
      <c r="A30" s="2" t="s">
        <v>228</v>
      </c>
    </row>
    <row r="31" spans="1:5" x14ac:dyDescent="0.25">
      <c r="A31" s="22" t="s">
        <v>230</v>
      </c>
    </row>
    <row r="33" spans="1:5" ht="15.75" thickBot="1" x14ac:dyDescent="0.3">
      <c r="A33" s="40"/>
      <c r="B33" s="40">
        <v>2012</v>
      </c>
      <c r="C33" s="40">
        <v>2015</v>
      </c>
      <c r="D33" s="40">
        <v>2018</v>
      </c>
      <c r="E33" s="40">
        <v>2022</v>
      </c>
    </row>
    <row r="34" spans="1:5" x14ac:dyDescent="0.25">
      <c r="A34" t="s">
        <v>21</v>
      </c>
      <c r="B34">
        <v>22.1</v>
      </c>
      <c r="C34">
        <v>22.2</v>
      </c>
      <c r="D34">
        <v>22.9</v>
      </c>
      <c r="E34">
        <v>29.5</v>
      </c>
    </row>
    <row r="35" spans="1:5" x14ac:dyDescent="0.25">
      <c r="A35" t="s">
        <v>23</v>
      </c>
      <c r="B35">
        <v>16.8</v>
      </c>
      <c r="C35">
        <v>13.6</v>
      </c>
      <c r="D35">
        <v>14.6</v>
      </c>
      <c r="E35">
        <v>20.399999999999999</v>
      </c>
    </row>
    <row r="36" spans="1:5" x14ac:dyDescent="0.25">
      <c r="A36" t="s">
        <v>24</v>
      </c>
      <c r="B36">
        <v>29.9</v>
      </c>
      <c r="C36">
        <v>32</v>
      </c>
      <c r="D36">
        <v>31.2</v>
      </c>
      <c r="E36">
        <v>32.9</v>
      </c>
    </row>
    <row r="37" spans="1:5" ht="15.75" thickBot="1" x14ac:dyDescent="0.3">
      <c r="A37" s="40" t="s">
        <v>25</v>
      </c>
      <c r="B37" s="40">
        <v>38.9</v>
      </c>
      <c r="C37" s="41" t="s">
        <v>22</v>
      </c>
      <c r="D37" s="40">
        <v>39.700000000000003</v>
      </c>
      <c r="E37" s="40">
        <v>43.1</v>
      </c>
    </row>
    <row r="41" spans="1:5" x14ac:dyDescent="0.25">
      <c r="A41" s="2" t="s">
        <v>228</v>
      </c>
    </row>
    <row r="42" spans="1:5" x14ac:dyDescent="0.25">
      <c r="A42" s="22" t="s">
        <v>231</v>
      </c>
    </row>
    <row r="44" spans="1:5" ht="15.75" thickBot="1" x14ac:dyDescent="0.3">
      <c r="A44" s="40"/>
      <c r="B44" s="40">
        <v>2012</v>
      </c>
      <c r="C44" s="40">
        <v>2015</v>
      </c>
      <c r="D44" s="40">
        <v>2018</v>
      </c>
      <c r="E44" s="40">
        <v>2022</v>
      </c>
    </row>
    <row r="45" spans="1:5" x14ac:dyDescent="0.25">
      <c r="A45" t="s">
        <v>21</v>
      </c>
      <c r="B45">
        <v>16.8</v>
      </c>
      <c r="C45">
        <v>21.1</v>
      </c>
      <c r="D45">
        <v>22.3</v>
      </c>
      <c r="E45">
        <v>24.2</v>
      </c>
    </row>
    <row r="46" spans="1:5" x14ac:dyDescent="0.25">
      <c r="A46" t="s">
        <v>23</v>
      </c>
      <c r="B46">
        <v>16.7</v>
      </c>
      <c r="C46">
        <v>15.9</v>
      </c>
      <c r="D46">
        <v>18.7</v>
      </c>
      <c r="E46">
        <v>19.5</v>
      </c>
    </row>
    <row r="47" spans="1:5" x14ac:dyDescent="0.25">
      <c r="A47" t="s">
        <v>24</v>
      </c>
      <c r="B47">
        <v>17.3</v>
      </c>
      <c r="C47">
        <v>24.6</v>
      </c>
      <c r="D47">
        <v>25.4</v>
      </c>
      <c r="E47">
        <v>22.4</v>
      </c>
    </row>
    <row r="48" spans="1:5" ht="15.75" thickBot="1" x14ac:dyDescent="0.3">
      <c r="A48" s="40" t="s">
        <v>25</v>
      </c>
      <c r="B48" s="40">
        <v>35</v>
      </c>
      <c r="C48" s="41" t="s">
        <v>22</v>
      </c>
      <c r="D48" s="40">
        <v>38.299999999999997</v>
      </c>
      <c r="E48" s="40">
        <v>35.1</v>
      </c>
    </row>
    <row r="50" spans="1:9" x14ac:dyDescent="0.25">
      <c r="A50" t="s">
        <v>232</v>
      </c>
    </row>
    <row r="51" spans="1:9" x14ac:dyDescent="0.25">
      <c r="A51" t="s">
        <v>233</v>
      </c>
    </row>
    <row r="53" spans="1:9" x14ac:dyDescent="0.25">
      <c r="A53" s="28" t="s">
        <v>30</v>
      </c>
    </row>
    <row r="54" spans="1:9" x14ac:dyDescent="0.25">
      <c r="A54" t="s">
        <v>31</v>
      </c>
    </row>
    <row r="56" spans="1:9" x14ac:dyDescent="0.25">
      <c r="A56" s="28" t="s">
        <v>32</v>
      </c>
    </row>
    <row r="57" spans="1:9" x14ac:dyDescent="0.25">
      <c r="A57" t="s">
        <v>33</v>
      </c>
    </row>
    <row r="62" spans="1:9" x14ac:dyDescent="0.25">
      <c r="A62" s="29" t="s">
        <v>35</v>
      </c>
    </row>
    <row r="63" spans="1:9" x14ac:dyDescent="0.25">
      <c r="A63" s="30" t="s">
        <v>234</v>
      </c>
      <c r="B63" s="16"/>
      <c r="C63" s="16"/>
      <c r="D63" s="16"/>
      <c r="E63" s="16"/>
      <c r="F63" s="16"/>
      <c r="G63" s="16"/>
      <c r="H63" s="16"/>
      <c r="I63" s="16"/>
    </row>
    <row r="64" spans="1:9" x14ac:dyDescent="0.25">
      <c r="A64" s="16"/>
      <c r="B64" s="16"/>
      <c r="C64" s="16"/>
      <c r="D64" s="16"/>
      <c r="E64" s="16"/>
      <c r="F64" s="16"/>
      <c r="G64" s="16"/>
      <c r="H64" s="16"/>
      <c r="I64" s="16"/>
    </row>
    <row r="65" spans="1:9" x14ac:dyDescent="0.25">
      <c r="A65" s="16"/>
      <c r="B65" s="16"/>
      <c r="C65" s="16"/>
      <c r="D65" s="16"/>
      <c r="E65" s="16"/>
      <c r="F65" s="16"/>
      <c r="G65" s="16"/>
      <c r="H65" s="16"/>
      <c r="I65" s="16"/>
    </row>
    <row r="66" spans="1:9" x14ac:dyDescent="0.25">
      <c r="A66" s="16"/>
      <c r="B66" s="16"/>
      <c r="C66" s="16"/>
      <c r="D66" s="16"/>
      <c r="E66" s="16"/>
      <c r="F66" s="16"/>
      <c r="G66" s="16"/>
      <c r="H66" s="16"/>
      <c r="I66" s="16"/>
    </row>
    <row r="67" spans="1:9" x14ac:dyDescent="0.25">
      <c r="A67" s="16"/>
      <c r="B67" s="16"/>
      <c r="C67" s="16"/>
      <c r="D67" s="16"/>
      <c r="E67" s="16"/>
      <c r="F67" s="16"/>
      <c r="G67" s="16"/>
      <c r="H67" s="16"/>
      <c r="I67" s="16"/>
    </row>
  </sheetData>
  <mergeCells count="11">
    <mergeCell ref="A12:E12"/>
    <mergeCell ref="B13:E13"/>
    <mergeCell ref="B14:E14"/>
    <mergeCell ref="B15:E15"/>
    <mergeCell ref="A63:I67"/>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5192D"/>
  </sheetPr>
  <dimension ref="A1:O65"/>
  <sheetViews>
    <sheetView workbookViewId="0">
      <selection activeCell="G1" sqref="G1"/>
    </sheetView>
  </sheetViews>
  <sheetFormatPr defaultRowHeight="15" x14ac:dyDescent="0.25"/>
  <cols>
    <col min="1" max="1" width="15.7109375" customWidth="1"/>
  </cols>
  <sheetData>
    <row r="1" spans="1:6" ht="23.25" x14ac:dyDescent="0.35">
      <c r="A1" s="39" t="s">
        <v>190</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235</v>
      </c>
      <c r="C6" s="8"/>
      <c r="D6" s="8"/>
      <c r="E6" s="8"/>
      <c r="F6" s="8"/>
    </row>
    <row r="7" spans="1:6" x14ac:dyDescent="0.25">
      <c r="A7" s="12" t="s">
        <v>4</v>
      </c>
      <c r="B7" s="9" t="s">
        <v>236</v>
      </c>
      <c r="C7" s="9"/>
      <c r="D7" s="9"/>
      <c r="E7" s="9"/>
      <c r="F7" s="9"/>
    </row>
    <row r="8" spans="1:6" x14ac:dyDescent="0.25">
      <c r="A8" s="12" t="s">
        <v>6</v>
      </c>
      <c r="B8" s="10" t="s">
        <v>237</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7"/>
    </row>
    <row r="13" spans="1:6" x14ac:dyDescent="0.25">
      <c r="A13" s="20" t="s">
        <v>13</v>
      </c>
      <c r="B13" s="17" t="s">
        <v>95</v>
      </c>
      <c r="C13" s="17"/>
    </row>
    <row r="14" spans="1:6" x14ac:dyDescent="0.25">
      <c r="A14" s="12" t="s">
        <v>15</v>
      </c>
      <c r="B14" s="31" t="s">
        <v>40</v>
      </c>
      <c r="C14" s="31"/>
    </row>
    <row r="15" spans="1:6" x14ac:dyDescent="0.25">
      <c r="A15" s="13" t="s">
        <v>17</v>
      </c>
      <c r="B15" s="19" t="s">
        <v>40</v>
      </c>
      <c r="C15" s="19"/>
    </row>
    <row r="19" spans="1:15" x14ac:dyDescent="0.25">
      <c r="A19" s="2" t="s">
        <v>238</v>
      </c>
    </row>
    <row r="20" spans="1:15" x14ac:dyDescent="0.25">
      <c r="A20" s="22" t="s">
        <v>239</v>
      </c>
    </row>
    <row r="22" spans="1:15" ht="15.75" thickBot="1" x14ac:dyDescent="0.3">
      <c r="A22" s="40"/>
      <c r="B22" s="40">
        <v>2010</v>
      </c>
      <c r="C22" s="40">
        <v>2011</v>
      </c>
      <c r="D22" s="40">
        <v>2012</v>
      </c>
      <c r="E22" s="40">
        <v>2013</v>
      </c>
      <c r="F22" s="40">
        <v>2014</v>
      </c>
      <c r="G22" s="40">
        <v>2015</v>
      </c>
      <c r="H22" s="40">
        <v>2016</v>
      </c>
      <c r="I22" s="40">
        <v>2017</v>
      </c>
      <c r="J22" s="40">
        <v>2018</v>
      </c>
      <c r="K22" s="40">
        <v>2019</v>
      </c>
      <c r="L22" s="40">
        <v>2020</v>
      </c>
      <c r="M22" s="40">
        <v>2021</v>
      </c>
      <c r="N22" s="40">
        <v>2022</v>
      </c>
      <c r="O22" s="40">
        <v>2023</v>
      </c>
    </row>
    <row r="23" spans="1:15" x14ac:dyDescent="0.25">
      <c r="A23" t="s">
        <v>21</v>
      </c>
      <c r="B23">
        <v>7.8</v>
      </c>
      <c r="C23">
        <v>8.1</v>
      </c>
      <c r="D23">
        <v>8.1999999999999993</v>
      </c>
      <c r="E23">
        <v>9.9</v>
      </c>
      <c r="F23">
        <v>10.1</v>
      </c>
      <c r="G23">
        <v>10.1</v>
      </c>
      <c r="H23">
        <v>10.3</v>
      </c>
      <c r="I23">
        <v>10.4</v>
      </c>
      <c r="J23">
        <v>10.7</v>
      </c>
      <c r="K23">
        <v>10.8</v>
      </c>
      <c r="L23">
        <v>9.1</v>
      </c>
      <c r="M23">
        <v>10.8</v>
      </c>
      <c r="N23">
        <v>11.9</v>
      </c>
      <c r="O23">
        <v>12.8</v>
      </c>
    </row>
    <row r="24" spans="1:15" x14ac:dyDescent="0.25">
      <c r="A24" t="s">
        <v>23</v>
      </c>
      <c r="B24">
        <v>32.700000000000003</v>
      </c>
      <c r="C24">
        <v>32.299999999999997</v>
      </c>
      <c r="D24">
        <v>31.6</v>
      </c>
      <c r="E24">
        <v>31.5</v>
      </c>
      <c r="F24">
        <v>31.9</v>
      </c>
      <c r="G24">
        <v>31.5</v>
      </c>
      <c r="H24">
        <v>28</v>
      </c>
      <c r="I24">
        <v>26.9</v>
      </c>
      <c r="J24">
        <v>23.5</v>
      </c>
      <c r="K24">
        <v>25.3</v>
      </c>
      <c r="L24">
        <v>20</v>
      </c>
      <c r="M24">
        <v>22.4</v>
      </c>
      <c r="N24">
        <v>27.9</v>
      </c>
      <c r="O24">
        <v>30.5</v>
      </c>
    </row>
    <row r="25" spans="1:15" x14ac:dyDescent="0.25">
      <c r="A25" t="s">
        <v>24</v>
      </c>
      <c r="B25">
        <v>3</v>
      </c>
      <c r="C25">
        <v>3.1</v>
      </c>
      <c r="D25">
        <v>3.4</v>
      </c>
      <c r="E25">
        <v>3.3</v>
      </c>
      <c r="F25">
        <v>2.8</v>
      </c>
      <c r="G25">
        <v>3.2</v>
      </c>
      <c r="H25">
        <v>3</v>
      </c>
      <c r="I25">
        <v>2.2999999999999998</v>
      </c>
      <c r="J25">
        <v>2.7</v>
      </c>
      <c r="K25">
        <v>3.5</v>
      </c>
      <c r="L25">
        <v>3.2</v>
      </c>
      <c r="M25">
        <v>5.3</v>
      </c>
      <c r="N25">
        <v>4.9000000000000004</v>
      </c>
      <c r="O25">
        <v>6.4</v>
      </c>
    </row>
    <row r="26" spans="1:15" ht="15.75" thickBot="1" x14ac:dyDescent="0.3">
      <c r="A26" s="40" t="s">
        <v>25</v>
      </c>
      <c r="B26" s="40">
        <v>4</v>
      </c>
      <c r="C26" s="40">
        <v>3.5</v>
      </c>
      <c r="D26" s="40">
        <v>3.6</v>
      </c>
      <c r="E26" s="40">
        <v>3.9</v>
      </c>
      <c r="F26" s="40">
        <v>4.4000000000000004</v>
      </c>
      <c r="G26" s="40">
        <v>4.8</v>
      </c>
      <c r="H26" s="40">
        <v>5.0999999999999996</v>
      </c>
      <c r="I26" s="40">
        <v>4.4000000000000004</v>
      </c>
      <c r="J26" s="40">
        <v>4.0999999999999996</v>
      </c>
      <c r="K26" s="40">
        <v>4.3</v>
      </c>
      <c r="L26" s="40">
        <v>3.7</v>
      </c>
      <c r="M26" s="40">
        <v>4.8</v>
      </c>
      <c r="N26" s="40">
        <v>5.0999999999999996</v>
      </c>
      <c r="O26" s="40">
        <v>6.1</v>
      </c>
    </row>
    <row r="30" spans="1:15" x14ac:dyDescent="0.25">
      <c r="A30" s="2" t="s">
        <v>238</v>
      </c>
    </row>
    <row r="31" spans="1:15" x14ac:dyDescent="0.25">
      <c r="A31" s="22" t="s">
        <v>240</v>
      </c>
    </row>
    <row r="33" spans="1:15" ht="15.75" thickBot="1" x14ac:dyDescent="0.3">
      <c r="A33" s="40"/>
      <c r="B33" s="40">
        <v>2010</v>
      </c>
      <c r="C33" s="40">
        <v>2011</v>
      </c>
      <c r="D33" s="40">
        <v>2012</v>
      </c>
      <c r="E33" s="40">
        <v>2013</v>
      </c>
      <c r="F33" s="40">
        <v>2014</v>
      </c>
      <c r="G33" s="40">
        <v>2015</v>
      </c>
      <c r="H33" s="40">
        <v>2016</v>
      </c>
      <c r="I33" s="40">
        <v>2017</v>
      </c>
      <c r="J33" s="40">
        <v>2018</v>
      </c>
      <c r="K33" s="40">
        <v>2019</v>
      </c>
      <c r="L33" s="40">
        <v>2020</v>
      </c>
      <c r="M33" s="40">
        <v>2021</v>
      </c>
      <c r="N33" s="40">
        <v>2022</v>
      </c>
      <c r="O33" s="40">
        <v>2023</v>
      </c>
    </row>
    <row r="34" spans="1:15" x14ac:dyDescent="0.25">
      <c r="A34" t="s">
        <v>21</v>
      </c>
      <c r="B34">
        <v>7.3</v>
      </c>
      <c r="C34">
        <v>7.5</v>
      </c>
      <c r="D34">
        <v>7.6</v>
      </c>
      <c r="E34">
        <v>9</v>
      </c>
      <c r="F34">
        <v>9.3000000000000007</v>
      </c>
      <c r="G34">
        <v>9.1999999999999993</v>
      </c>
      <c r="H34">
        <v>9.4</v>
      </c>
      <c r="I34">
        <v>9.6</v>
      </c>
      <c r="J34">
        <v>9.6999999999999993</v>
      </c>
      <c r="K34">
        <v>9.8000000000000007</v>
      </c>
      <c r="L34">
        <v>8.3000000000000007</v>
      </c>
      <c r="M34">
        <v>10</v>
      </c>
      <c r="N34">
        <v>10.8</v>
      </c>
      <c r="O34">
        <v>11.6</v>
      </c>
    </row>
    <row r="35" spans="1:15" x14ac:dyDescent="0.25">
      <c r="A35" t="s">
        <v>23</v>
      </c>
      <c r="B35">
        <v>26</v>
      </c>
      <c r="C35">
        <v>25.7</v>
      </c>
      <c r="D35">
        <v>25.4</v>
      </c>
      <c r="E35">
        <v>25.8</v>
      </c>
      <c r="F35">
        <v>26.2</v>
      </c>
      <c r="G35">
        <v>25.6</v>
      </c>
      <c r="H35">
        <v>23</v>
      </c>
      <c r="I35">
        <v>22.4</v>
      </c>
      <c r="J35">
        <v>19.100000000000001</v>
      </c>
      <c r="K35">
        <v>20.7</v>
      </c>
      <c r="L35">
        <v>16.399999999999999</v>
      </c>
      <c r="M35">
        <v>18.100000000000001</v>
      </c>
      <c r="N35">
        <v>23.6</v>
      </c>
      <c r="O35">
        <v>25.7</v>
      </c>
    </row>
    <row r="36" spans="1:15" x14ac:dyDescent="0.25">
      <c r="A36" t="s">
        <v>24</v>
      </c>
      <c r="B36">
        <v>3</v>
      </c>
      <c r="C36">
        <v>2.9</v>
      </c>
      <c r="D36">
        <v>3</v>
      </c>
      <c r="E36">
        <v>3.1</v>
      </c>
      <c r="F36">
        <v>2.6</v>
      </c>
      <c r="G36">
        <v>2.7</v>
      </c>
      <c r="H36">
        <v>3</v>
      </c>
      <c r="I36">
        <v>2</v>
      </c>
      <c r="J36">
        <v>2.2999999999999998</v>
      </c>
      <c r="K36">
        <v>3.3</v>
      </c>
      <c r="L36">
        <v>2.7</v>
      </c>
      <c r="M36">
        <v>3.9</v>
      </c>
      <c r="N36">
        <v>4.4000000000000004</v>
      </c>
      <c r="O36">
        <v>5.9</v>
      </c>
    </row>
    <row r="37" spans="1:15" ht="15.75" thickBot="1" x14ac:dyDescent="0.3">
      <c r="A37" s="40" t="s">
        <v>25</v>
      </c>
      <c r="B37" s="40">
        <v>3.9</v>
      </c>
      <c r="C37" s="40">
        <v>3.2</v>
      </c>
      <c r="D37" s="40">
        <v>3.4</v>
      </c>
      <c r="E37" s="40">
        <v>3.4</v>
      </c>
      <c r="F37" s="40">
        <v>4.0999999999999996</v>
      </c>
      <c r="G37" s="40">
        <v>4.5</v>
      </c>
      <c r="H37" s="40">
        <v>4.8</v>
      </c>
      <c r="I37" s="40">
        <v>4.2</v>
      </c>
      <c r="J37" s="40">
        <v>3.7</v>
      </c>
      <c r="K37" s="40">
        <v>3.8</v>
      </c>
      <c r="L37" s="40">
        <v>3.3</v>
      </c>
      <c r="M37" s="40">
        <v>4.2</v>
      </c>
      <c r="N37" s="40">
        <v>4.4000000000000004</v>
      </c>
      <c r="O37" s="40">
        <v>5.5</v>
      </c>
    </row>
    <row r="41" spans="1:15" x14ac:dyDescent="0.25">
      <c r="A41" s="2" t="s">
        <v>238</v>
      </c>
    </row>
    <row r="42" spans="1:15" x14ac:dyDescent="0.25">
      <c r="A42" s="22" t="s">
        <v>241</v>
      </c>
    </row>
    <row r="44" spans="1:15" ht="15.75" thickBot="1" x14ac:dyDescent="0.3">
      <c r="A44" s="40"/>
      <c r="B44" s="40">
        <v>2010</v>
      </c>
      <c r="C44" s="40">
        <v>2011</v>
      </c>
      <c r="D44" s="40">
        <v>2012</v>
      </c>
      <c r="E44" s="40">
        <v>2013</v>
      </c>
      <c r="F44" s="40">
        <v>2014</v>
      </c>
      <c r="G44" s="40">
        <v>2015</v>
      </c>
      <c r="H44" s="40">
        <v>2016</v>
      </c>
      <c r="I44" s="40">
        <v>2017</v>
      </c>
      <c r="J44" s="40">
        <v>2018</v>
      </c>
      <c r="K44" s="40">
        <v>2019</v>
      </c>
      <c r="L44" s="40">
        <v>2020</v>
      </c>
      <c r="M44" s="40">
        <v>2021</v>
      </c>
      <c r="N44" s="40">
        <v>2022</v>
      </c>
      <c r="O44" s="40">
        <v>2023</v>
      </c>
    </row>
    <row r="45" spans="1:15" x14ac:dyDescent="0.25">
      <c r="A45" t="s">
        <v>21</v>
      </c>
      <c r="B45">
        <v>8.4</v>
      </c>
      <c r="C45">
        <v>8.6</v>
      </c>
      <c r="D45">
        <v>8.8000000000000007</v>
      </c>
      <c r="E45">
        <v>10.7</v>
      </c>
      <c r="F45">
        <v>10.9</v>
      </c>
      <c r="G45">
        <v>10.9</v>
      </c>
      <c r="H45">
        <v>11.1</v>
      </c>
      <c r="I45">
        <v>11.3</v>
      </c>
      <c r="J45">
        <v>11.6</v>
      </c>
      <c r="K45">
        <v>11.9</v>
      </c>
      <c r="L45">
        <v>10</v>
      </c>
      <c r="M45">
        <v>11.6</v>
      </c>
      <c r="N45">
        <v>12.9</v>
      </c>
      <c r="O45">
        <v>14</v>
      </c>
    </row>
    <row r="46" spans="1:15" x14ac:dyDescent="0.25">
      <c r="A46" t="s">
        <v>23</v>
      </c>
      <c r="B46">
        <v>39.4</v>
      </c>
      <c r="C46">
        <v>38.9</v>
      </c>
      <c r="D46">
        <v>38</v>
      </c>
      <c r="E46">
        <v>37.200000000000003</v>
      </c>
      <c r="F46">
        <v>37.6</v>
      </c>
      <c r="G46">
        <v>37.5</v>
      </c>
      <c r="H46">
        <v>33</v>
      </c>
      <c r="I46">
        <v>31.4</v>
      </c>
      <c r="J46">
        <v>27.9</v>
      </c>
      <c r="K46">
        <v>30</v>
      </c>
      <c r="L46">
        <v>23.6</v>
      </c>
      <c r="M46">
        <v>26.7</v>
      </c>
      <c r="N46">
        <v>32.200000000000003</v>
      </c>
      <c r="O46">
        <v>35.299999999999997</v>
      </c>
    </row>
    <row r="47" spans="1:15" x14ac:dyDescent="0.25">
      <c r="A47" t="s">
        <v>24</v>
      </c>
      <c r="B47">
        <v>3</v>
      </c>
      <c r="C47">
        <v>3.3</v>
      </c>
      <c r="D47">
        <v>3.7</v>
      </c>
      <c r="E47">
        <v>3.5</v>
      </c>
      <c r="F47">
        <v>3</v>
      </c>
      <c r="G47">
        <v>3.7</v>
      </c>
      <c r="H47">
        <v>2.9</v>
      </c>
      <c r="I47">
        <v>2.6</v>
      </c>
      <c r="J47">
        <v>3.2</v>
      </c>
      <c r="K47">
        <v>3.6</v>
      </c>
      <c r="L47">
        <v>3.7</v>
      </c>
      <c r="M47">
        <v>6.6</v>
      </c>
      <c r="N47">
        <v>5.3</v>
      </c>
      <c r="O47">
        <v>6.9</v>
      </c>
    </row>
    <row r="48" spans="1:15" ht="15.75" thickBot="1" x14ac:dyDescent="0.3">
      <c r="A48" s="40" t="s">
        <v>25</v>
      </c>
      <c r="B48" s="40">
        <v>4.2</v>
      </c>
      <c r="C48" s="40">
        <v>3.8</v>
      </c>
      <c r="D48" s="40">
        <v>3.8</v>
      </c>
      <c r="E48" s="40">
        <v>4.5</v>
      </c>
      <c r="F48" s="40">
        <v>4.8</v>
      </c>
      <c r="G48" s="40">
        <v>5.0999999999999996</v>
      </c>
      <c r="H48" s="40">
        <v>5.5</v>
      </c>
      <c r="I48" s="40">
        <v>4.5999999999999996</v>
      </c>
      <c r="J48" s="40">
        <v>4.5</v>
      </c>
      <c r="K48" s="40">
        <v>4.8</v>
      </c>
      <c r="L48" s="40">
        <v>4</v>
      </c>
      <c r="M48" s="40">
        <v>5.3</v>
      </c>
      <c r="N48" s="40">
        <v>5.7</v>
      </c>
      <c r="O48" s="40">
        <v>6.7</v>
      </c>
    </row>
    <row r="50" spans="1:9" x14ac:dyDescent="0.25">
      <c r="A50" t="s">
        <v>28</v>
      </c>
    </row>
    <row r="51" spans="1:9" x14ac:dyDescent="0.25">
      <c r="A51" t="s">
        <v>242</v>
      </c>
    </row>
    <row r="53" spans="1:9" x14ac:dyDescent="0.25">
      <c r="A53" s="28" t="s">
        <v>32</v>
      </c>
    </row>
    <row r="54" spans="1:9" x14ac:dyDescent="0.25">
      <c r="A54" t="s">
        <v>33</v>
      </c>
    </row>
    <row r="59" spans="1:9" x14ac:dyDescent="0.25">
      <c r="A59" s="29" t="s">
        <v>35</v>
      </c>
    </row>
    <row r="60" spans="1:9" x14ac:dyDescent="0.25">
      <c r="A60" s="30" t="s">
        <v>243</v>
      </c>
      <c r="B60" s="16"/>
      <c r="C60" s="16"/>
      <c r="D60" s="16"/>
      <c r="E60" s="16"/>
      <c r="F60" s="16"/>
      <c r="G60" s="16"/>
      <c r="H60" s="16"/>
      <c r="I60" s="16"/>
    </row>
    <row r="61" spans="1:9" x14ac:dyDescent="0.25">
      <c r="A61" s="16"/>
      <c r="B61" s="16"/>
      <c r="C61" s="16"/>
      <c r="D61" s="16"/>
      <c r="E61" s="16"/>
      <c r="F61" s="16"/>
      <c r="G61" s="16"/>
      <c r="H61" s="16"/>
      <c r="I61" s="16"/>
    </row>
    <row r="62" spans="1:9" x14ac:dyDescent="0.25">
      <c r="A62" s="16"/>
      <c r="B62" s="16"/>
      <c r="C62" s="16"/>
      <c r="D62" s="16"/>
      <c r="E62" s="16"/>
      <c r="F62" s="16"/>
      <c r="G62" s="16"/>
      <c r="H62" s="16"/>
      <c r="I62" s="16"/>
    </row>
    <row r="63" spans="1:9" x14ac:dyDescent="0.25">
      <c r="A63" s="16"/>
      <c r="B63" s="16"/>
      <c r="C63" s="16"/>
      <c r="D63" s="16"/>
      <c r="E63" s="16"/>
      <c r="F63" s="16"/>
      <c r="G63" s="16"/>
      <c r="H63" s="16"/>
      <c r="I63" s="16"/>
    </row>
    <row r="64" spans="1:9" x14ac:dyDescent="0.25">
      <c r="A64" s="16"/>
      <c r="B64" s="16"/>
      <c r="C64" s="16"/>
      <c r="D64" s="16"/>
      <c r="E64" s="16"/>
      <c r="F64" s="16"/>
      <c r="G64" s="16"/>
      <c r="H64" s="16"/>
      <c r="I64" s="16"/>
    </row>
    <row r="65" spans="1:9" x14ac:dyDescent="0.25">
      <c r="A65" s="16"/>
      <c r="B65" s="16"/>
      <c r="C65" s="16"/>
      <c r="D65" s="16"/>
      <c r="E65" s="16"/>
      <c r="F65" s="16"/>
      <c r="G65" s="16"/>
      <c r="H65" s="16"/>
      <c r="I65" s="16"/>
    </row>
  </sheetData>
  <mergeCells count="11">
    <mergeCell ref="A12:C12"/>
    <mergeCell ref="B13:C13"/>
    <mergeCell ref="B14:C14"/>
    <mergeCell ref="B15:C15"/>
    <mergeCell ref="A60:I65"/>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192D"/>
  </sheetPr>
  <dimension ref="A1:I65"/>
  <sheetViews>
    <sheetView workbookViewId="0">
      <selection activeCell="G1" sqref="G1"/>
    </sheetView>
  </sheetViews>
  <sheetFormatPr defaultRowHeight="15" x14ac:dyDescent="0.25"/>
  <cols>
    <col min="1" max="1" width="15.7109375" customWidth="1"/>
  </cols>
  <sheetData>
    <row r="1" spans="1:6" ht="23.25" x14ac:dyDescent="0.35">
      <c r="A1" s="39" t="s">
        <v>190</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244</v>
      </c>
      <c r="C6" s="8"/>
      <c r="D6" s="8"/>
      <c r="E6" s="8"/>
      <c r="F6" s="8"/>
    </row>
    <row r="7" spans="1:6" x14ac:dyDescent="0.25">
      <c r="A7" s="12" t="s">
        <v>4</v>
      </c>
      <c r="B7" s="9" t="s">
        <v>245</v>
      </c>
      <c r="C7" s="9"/>
      <c r="D7" s="9"/>
      <c r="E7" s="9"/>
      <c r="F7" s="9"/>
    </row>
    <row r="8" spans="1:6" x14ac:dyDescent="0.25">
      <c r="A8" s="12" t="s">
        <v>6</v>
      </c>
      <c r="B8" s="10" t="s">
        <v>246</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7"/>
    </row>
    <row r="13" spans="1:6" x14ac:dyDescent="0.25">
      <c r="A13" s="20" t="s">
        <v>13</v>
      </c>
      <c r="B13" s="17" t="s">
        <v>95</v>
      </c>
      <c r="C13" s="17"/>
    </row>
    <row r="14" spans="1:6" x14ac:dyDescent="0.25">
      <c r="A14" s="12" t="s">
        <v>15</v>
      </c>
      <c r="B14" s="31" t="s">
        <v>40</v>
      </c>
      <c r="C14" s="31"/>
    </row>
    <row r="15" spans="1:6" x14ac:dyDescent="0.25">
      <c r="A15" s="13" t="s">
        <v>17</v>
      </c>
      <c r="B15" s="19" t="s">
        <v>40</v>
      </c>
      <c r="C15" s="19"/>
    </row>
    <row r="19" spans="1:3" x14ac:dyDescent="0.25">
      <c r="A19" s="2" t="s">
        <v>247</v>
      </c>
    </row>
    <row r="20" spans="1:3" x14ac:dyDescent="0.25">
      <c r="A20" s="32" t="s">
        <v>248</v>
      </c>
    </row>
    <row r="21" spans="1:3" x14ac:dyDescent="0.25">
      <c r="A21" s="32" t="s">
        <v>249</v>
      </c>
    </row>
    <row r="23" spans="1:3" ht="15.75" thickBot="1" x14ac:dyDescent="0.3">
      <c r="A23" s="40"/>
      <c r="B23" s="40">
        <v>2021</v>
      </c>
      <c r="C23" s="40">
        <v>2023</v>
      </c>
    </row>
    <row r="24" spans="1:3" x14ac:dyDescent="0.25">
      <c r="A24" t="s">
        <v>21</v>
      </c>
      <c r="B24">
        <v>53.92</v>
      </c>
      <c r="C24">
        <v>55.56</v>
      </c>
    </row>
    <row r="25" spans="1:3" x14ac:dyDescent="0.25">
      <c r="A25" t="s">
        <v>23</v>
      </c>
      <c r="B25">
        <v>68.650000000000006</v>
      </c>
      <c r="C25">
        <v>69.62</v>
      </c>
    </row>
    <row r="26" spans="1:3" x14ac:dyDescent="0.25">
      <c r="A26" t="s">
        <v>24</v>
      </c>
      <c r="B26">
        <v>63.37</v>
      </c>
      <c r="C26">
        <v>58.95</v>
      </c>
    </row>
    <row r="27" spans="1:3" ht="15.75" thickBot="1" x14ac:dyDescent="0.3">
      <c r="A27" s="40" t="s">
        <v>25</v>
      </c>
      <c r="B27" s="40">
        <v>41.3</v>
      </c>
      <c r="C27" s="40">
        <v>33.61</v>
      </c>
    </row>
    <row r="31" spans="1:3" x14ac:dyDescent="0.25">
      <c r="A31" s="2" t="s">
        <v>247</v>
      </c>
    </row>
    <row r="32" spans="1:3" x14ac:dyDescent="0.25">
      <c r="A32" s="32" t="s">
        <v>250</v>
      </c>
    </row>
    <row r="33" spans="1:3" x14ac:dyDescent="0.25">
      <c r="A33" s="32" t="s">
        <v>249</v>
      </c>
    </row>
    <row r="35" spans="1:3" ht="15.75" thickBot="1" x14ac:dyDescent="0.3">
      <c r="A35" s="40"/>
      <c r="B35" s="40">
        <v>2021</v>
      </c>
      <c r="C35" s="40">
        <v>2023</v>
      </c>
    </row>
    <row r="36" spans="1:3" x14ac:dyDescent="0.25">
      <c r="A36" t="s">
        <v>21</v>
      </c>
      <c r="B36">
        <v>55.62</v>
      </c>
      <c r="C36">
        <v>56.69</v>
      </c>
    </row>
    <row r="37" spans="1:3" x14ac:dyDescent="0.25">
      <c r="A37" t="s">
        <v>23</v>
      </c>
      <c r="B37">
        <v>71.510000000000005</v>
      </c>
      <c r="C37">
        <v>71.16</v>
      </c>
    </row>
    <row r="38" spans="1:3" x14ac:dyDescent="0.25">
      <c r="A38" t="s">
        <v>24</v>
      </c>
      <c r="B38">
        <v>66.78</v>
      </c>
      <c r="C38">
        <v>60.22</v>
      </c>
    </row>
    <row r="39" spans="1:3" ht="15.75" thickBot="1" x14ac:dyDescent="0.3">
      <c r="A39" s="40" t="s">
        <v>25</v>
      </c>
      <c r="B39" s="40">
        <v>43.88</v>
      </c>
      <c r="C39" s="40">
        <v>35.51</v>
      </c>
    </row>
    <row r="43" spans="1:3" x14ac:dyDescent="0.25">
      <c r="A43" s="2" t="s">
        <v>247</v>
      </c>
    </row>
    <row r="44" spans="1:3" x14ac:dyDescent="0.25">
      <c r="A44" s="32" t="s">
        <v>251</v>
      </c>
    </row>
    <row r="45" spans="1:3" x14ac:dyDescent="0.25">
      <c r="A45" s="32" t="s">
        <v>249</v>
      </c>
    </row>
    <row r="47" spans="1:3" ht="15.75" thickBot="1" x14ac:dyDescent="0.3">
      <c r="A47" s="40"/>
      <c r="B47" s="40">
        <v>2021</v>
      </c>
      <c r="C47" s="40">
        <v>2023</v>
      </c>
    </row>
    <row r="48" spans="1:3" x14ac:dyDescent="0.25">
      <c r="A48" t="s">
        <v>21</v>
      </c>
      <c r="B48">
        <v>52.26</v>
      </c>
      <c r="C48">
        <v>54.46</v>
      </c>
    </row>
    <row r="49" spans="1:9" x14ac:dyDescent="0.25">
      <c r="A49" t="s">
        <v>23</v>
      </c>
      <c r="B49">
        <v>65.77</v>
      </c>
      <c r="C49">
        <v>68.069999999999993</v>
      </c>
    </row>
    <row r="50" spans="1:9" x14ac:dyDescent="0.25">
      <c r="A50" t="s">
        <v>24</v>
      </c>
      <c r="B50">
        <v>60.07</v>
      </c>
      <c r="C50">
        <v>57.71</v>
      </c>
    </row>
    <row r="51" spans="1:9" ht="15.75" thickBot="1" x14ac:dyDescent="0.3">
      <c r="A51" s="40" t="s">
        <v>25</v>
      </c>
      <c r="B51" s="40">
        <v>38.799999999999997</v>
      </c>
      <c r="C51" s="40">
        <v>31.79</v>
      </c>
    </row>
    <row r="53" spans="1:9" x14ac:dyDescent="0.25">
      <c r="A53" t="s">
        <v>28</v>
      </c>
    </row>
    <row r="54" spans="1:9" x14ac:dyDescent="0.25">
      <c r="A54" t="s">
        <v>252</v>
      </c>
    </row>
    <row r="59" spans="1:9" x14ac:dyDescent="0.25">
      <c r="A59" s="29" t="s">
        <v>35</v>
      </c>
    </row>
    <row r="60" spans="1:9" x14ac:dyDescent="0.25">
      <c r="A60" s="30" t="s">
        <v>253</v>
      </c>
      <c r="B60" s="16"/>
      <c r="C60" s="16"/>
      <c r="D60" s="16"/>
      <c r="E60" s="16"/>
      <c r="F60" s="16"/>
      <c r="G60" s="16"/>
      <c r="H60" s="16"/>
      <c r="I60" s="16"/>
    </row>
    <row r="61" spans="1:9" x14ac:dyDescent="0.25">
      <c r="A61" s="16"/>
      <c r="B61" s="16"/>
      <c r="C61" s="16"/>
      <c r="D61" s="16"/>
      <c r="E61" s="16"/>
      <c r="F61" s="16"/>
      <c r="G61" s="16"/>
      <c r="H61" s="16"/>
      <c r="I61" s="16"/>
    </row>
    <row r="62" spans="1:9" x14ac:dyDescent="0.25">
      <c r="A62" s="16"/>
      <c r="B62" s="16"/>
      <c r="C62" s="16"/>
      <c r="D62" s="16"/>
      <c r="E62" s="16"/>
      <c r="F62" s="16"/>
      <c r="G62" s="16"/>
      <c r="H62" s="16"/>
      <c r="I62" s="16"/>
    </row>
    <row r="63" spans="1:9" x14ac:dyDescent="0.25">
      <c r="A63" s="16"/>
      <c r="B63" s="16"/>
      <c r="C63" s="16"/>
      <c r="D63" s="16"/>
      <c r="E63" s="16"/>
      <c r="F63" s="16"/>
      <c r="G63" s="16"/>
      <c r="H63" s="16"/>
      <c r="I63" s="16"/>
    </row>
    <row r="64" spans="1:9" x14ac:dyDescent="0.25">
      <c r="A64" s="16"/>
      <c r="B64" s="16"/>
      <c r="C64" s="16"/>
      <c r="D64" s="16"/>
      <c r="E64" s="16"/>
      <c r="F64" s="16"/>
      <c r="G64" s="16"/>
      <c r="H64" s="16"/>
      <c r="I64" s="16"/>
    </row>
    <row r="65" spans="1:9" x14ac:dyDescent="0.25">
      <c r="A65" s="16"/>
      <c r="B65" s="16"/>
      <c r="C65" s="16"/>
      <c r="D65" s="16"/>
      <c r="E65" s="16"/>
      <c r="F65" s="16"/>
      <c r="G65" s="16"/>
      <c r="H65" s="16"/>
      <c r="I65" s="16"/>
    </row>
  </sheetData>
  <mergeCells count="11">
    <mergeCell ref="A12:C12"/>
    <mergeCell ref="B13:C13"/>
    <mergeCell ref="B14:C14"/>
    <mergeCell ref="B15:C15"/>
    <mergeCell ref="A60:I65"/>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A21"/>
  </sheetPr>
  <dimension ref="A1:I42"/>
  <sheetViews>
    <sheetView workbookViewId="0">
      <selection activeCell="G1" sqref="G1"/>
    </sheetView>
  </sheetViews>
  <sheetFormatPr defaultRowHeight="15" x14ac:dyDescent="0.25"/>
  <cols>
    <col min="1" max="1" width="15.7109375" customWidth="1"/>
    <col min="2" max="8" width="12.7109375" customWidth="1"/>
  </cols>
  <sheetData>
    <row r="1" spans="1:6" ht="23.25" x14ac:dyDescent="0.35">
      <c r="A1" s="42" t="s">
        <v>254</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255</v>
      </c>
      <c r="C6" s="8"/>
      <c r="D6" s="8"/>
      <c r="E6" s="8"/>
      <c r="F6" s="8"/>
    </row>
    <row r="7" spans="1:6" x14ac:dyDescent="0.25">
      <c r="A7" s="12" t="s">
        <v>4</v>
      </c>
      <c r="B7" s="9" t="s">
        <v>256</v>
      </c>
      <c r="C7" s="9"/>
      <c r="D7" s="9"/>
      <c r="E7" s="9"/>
      <c r="F7" s="9"/>
    </row>
    <row r="8" spans="1:6" x14ac:dyDescent="0.25">
      <c r="A8" s="12" t="s">
        <v>6</v>
      </c>
      <c r="B8" s="10" t="s">
        <v>257</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7"/>
    </row>
    <row r="13" spans="1:6" x14ac:dyDescent="0.25">
      <c r="A13" s="20" t="s">
        <v>13</v>
      </c>
      <c r="B13" s="17" t="s">
        <v>14</v>
      </c>
      <c r="C13" s="17"/>
    </row>
    <row r="14" spans="1:6" x14ac:dyDescent="0.25">
      <c r="A14" s="12" t="s">
        <v>15</v>
      </c>
      <c r="B14" s="31" t="s">
        <v>40</v>
      </c>
      <c r="C14" s="31"/>
    </row>
    <row r="15" spans="1:6" x14ac:dyDescent="0.25">
      <c r="A15" s="13" t="s">
        <v>17</v>
      </c>
      <c r="B15" s="19" t="s">
        <v>40</v>
      </c>
      <c r="C15" s="19"/>
    </row>
    <row r="19" spans="1:8" x14ac:dyDescent="0.25">
      <c r="A19" s="2" t="s">
        <v>258</v>
      </c>
    </row>
    <row r="20" spans="1:8" x14ac:dyDescent="0.25">
      <c r="A20" s="32" t="s">
        <v>259</v>
      </c>
    </row>
    <row r="22" spans="1:8" ht="30.75" thickBot="1" x14ac:dyDescent="0.3">
      <c r="A22" s="44"/>
      <c r="B22" s="45" t="s">
        <v>260</v>
      </c>
      <c r="C22" s="45" t="s">
        <v>261</v>
      </c>
      <c r="D22" s="45" t="s">
        <v>262</v>
      </c>
      <c r="E22" s="45" t="s">
        <v>263</v>
      </c>
      <c r="F22" s="45" t="s">
        <v>264</v>
      </c>
      <c r="G22" s="45" t="s">
        <v>265</v>
      </c>
      <c r="H22" s="43"/>
    </row>
    <row r="23" spans="1:8" x14ac:dyDescent="0.25">
      <c r="A23" t="s">
        <v>21</v>
      </c>
      <c r="B23">
        <v>4</v>
      </c>
      <c r="C23">
        <v>5</v>
      </c>
      <c r="D23">
        <v>8</v>
      </c>
      <c r="E23">
        <v>9</v>
      </c>
      <c r="F23">
        <v>12</v>
      </c>
      <c r="G23">
        <v>8</v>
      </c>
    </row>
    <row r="24" spans="1:8" x14ac:dyDescent="0.25">
      <c r="A24" t="s">
        <v>23</v>
      </c>
      <c r="B24">
        <v>4</v>
      </c>
      <c r="C24">
        <v>8</v>
      </c>
      <c r="D24">
        <v>11</v>
      </c>
      <c r="E24">
        <v>10</v>
      </c>
      <c r="F24">
        <v>22</v>
      </c>
      <c r="G24">
        <v>11</v>
      </c>
    </row>
    <row r="25" spans="1:8" ht="15.75" thickBot="1" x14ac:dyDescent="0.3">
      <c r="A25" s="44" t="s">
        <v>24</v>
      </c>
      <c r="B25" s="44">
        <v>6</v>
      </c>
      <c r="C25" s="44">
        <v>5</v>
      </c>
      <c r="D25" s="44">
        <v>6</v>
      </c>
      <c r="E25" s="44">
        <v>3</v>
      </c>
      <c r="F25" s="44">
        <v>6</v>
      </c>
      <c r="G25" s="44">
        <v>5</v>
      </c>
    </row>
    <row r="27" spans="1:8" x14ac:dyDescent="0.25">
      <c r="A27" t="s">
        <v>266</v>
      </c>
    </row>
    <row r="28" spans="1:8" x14ac:dyDescent="0.25">
      <c r="A28" t="s">
        <v>267</v>
      </c>
    </row>
    <row r="33" spans="1:9" x14ac:dyDescent="0.25">
      <c r="A33" s="29" t="s">
        <v>35</v>
      </c>
    </row>
    <row r="34" spans="1:9" x14ac:dyDescent="0.25">
      <c r="A34" s="30" t="s">
        <v>268</v>
      </c>
      <c r="B34" s="16"/>
      <c r="C34" s="16"/>
      <c r="D34" s="16"/>
      <c r="E34" s="16"/>
      <c r="F34" s="16"/>
      <c r="G34" s="16"/>
      <c r="H34" s="16"/>
      <c r="I34" s="16"/>
    </row>
    <row r="35" spans="1:9" x14ac:dyDescent="0.25">
      <c r="A35" s="16"/>
      <c r="B35" s="16"/>
      <c r="C35" s="16"/>
      <c r="D35" s="16"/>
      <c r="E35" s="16"/>
      <c r="F35" s="16"/>
      <c r="G35" s="16"/>
      <c r="H35" s="16"/>
      <c r="I35" s="16"/>
    </row>
    <row r="36" spans="1:9" x14ac:dyDescent="0.25">
      <c r="A36" s="16"/>
      <c r="B36" s="16"/>
      <c r="C36" s="16"/>
      <c r="D36" s="16"/>
      <c r="E36" s="16"/>
      <c r="F36" s="16"/>
      <c r="G36" s="16"/>
      <c r="H36" s="16"/>
      <c r="I36" s="16"/>
    </row>
    <row r="37" spans="1:9" x14ac:dyDescent="0.25">
      <c r="A37" s="16"/>
      <c r="B37" s="16"/>
      <c r="C37" s="16"/>
      <c r="D37" s="16"/>
      <c r="E37" s="16"/>
      <c r="F37" s="16"/>
      <c r="G37" s="16"/>
      <c r="H37" s="16"/>
      <c r="I37" s="16"/>
    </row>
    <row r="38" spans="1:9" x14ac:dyDescent="0.25">
      <c r="A38" s="16"/>
      <c r="B38" s="16"/>
      <c r="C38" s="16"/>
      <c r="D38" s="16"/>
      <c r="E38" s="16"/>
      <c r="F38" s="16"/>
      <c r="G38" s="16"/>
      <c r="H38" s="16"/>
      <c r="I38" s="16"/>
    </row>
    <row r="39" spans="1:9" x14ac:dyDescent="0.25">
      <c r="A39" s="16"/>
      <c r="B39" s="16"/>
      <c r="C39" s="16"/>
      <c r="D39" s="16"/>
      <c r="E39" s="16"/>
      <c r="F39" s="16"/>
      <c r="G39" s="16"/>
      <c r="H39" s="16"/>
      <c r="I39" s="16"/>
    </row>
    <row r="40" spans="1:9" x14ac:dyDescent="0.25">
      <c r="A40" s="16"/>
      <c r="B40" s="16"/>
      <c r="C40" s="16"/>
      <c r="D40" s="16"/>
      <c r="E40" s="16"/>
      <c r="F40" s="16"/>
      <c r="G40" s="16"/>
      <c r="H40" s="16"/>
      <c r="I40" s="16"/>
    </row>
    <row r="41" spans="1:9" x14ac:dyDescent="0.25">
      <c r="A41" s="16"/>
      <c r="B41" s="16"/>
      <c r="C41" s="16"/>
      <c r="D41" s="16"/>
      <c r="E41" s="16"/>
      <c r="F41" s="16"/>
      <c r="G41" s="16"/>
      <c r="H41" s="16"/>
      <c r="I41" s="16"/>
    </row>
    <row r="42" spans="1:9" x14ac:dyDescent="0.25">
      <c r="A42" s="16"/>
      <c r="B42" s="16"/>
      <c r="C42" s="16"/>
      <c r="D42" s="16"/>
      <c r="E42" s="16"/>
      <c r="F42" s="16"/>
      <c r="G42" s="16"/>
      <c r="H42" s="16"/>
      <c r="I42" s="16"/>
    </row>
  </sheetData>
  <mergeCells count="11">
    <mergeCell ref="A12:C12"/>
    <mergeCell ref="B13:C13"/>
    <mergeCell ref="B14:C14"/>
    <mergeCell ref="B15:C15"/>
    <mergeCell ref="A34:I42"/>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3A21"/>
  </sheetPr>
  <dimension ref="A1:O47"/>
  <sheetViews>
    <sheetView workbookViewId="0">
      <selection activeCell="G1" sqref="G1"/>
    </sheetView>
  </sheetViews>
  <sheetFormatPr defaultRowHeight="15" x14ac:dyDescent="0.25"/>
  <cols>
    <col min="1" max="1" width="15.7109375" customWidth="1"/>
  </cols>
  <sheetData>
    <row r="1" spans="1:5" ht="23.25" x14ac:dyDescent="0.35">
      <c r="A1" s="42" t="s">
        <v>254</v>
      </c>
    </row>
    <row r="2" spans="1:5" x14ac:dyDescent="0.25">
      <c r="A2" s="4" t="str">
        <f>HYPERLINK("#CONTENTS!A1", "CONTENTS")</f>
        <v>CONTENTS</v>
      </c>
    </row>
    <row r="5" spans="1:5" x14ac:dyDescent="0.25">
      <c r="A5" s="5" t="s">
        <v>1</v>
      </c>
      <c r="B5" s="6"/>
      <c r="C5" s="6"/>
      <c r="D5" s="6"/>
      <c r="E5" s="7"/>
    </row>
    <row r="6" spans="1:5" x14ac:dyDescent="0.25">
      <c r="A6" s="20" t="s">
        <v>2</v>
      </c>
      <c r="B6" s="17" t="s">
        <v>269</v>
      </c>
      <c r="C6" s="17"/>
      <c r="D6" s="17"/>
      <c r="E6" s="17"/>
    </row>
    <row r="7" spans="1:5" x14ac:dyDescent="0.25">
      <c r="A7" s="12" t="s">
        <v>4</v>
      </c>
      <c r="B7" s="9" t="s">
        <v>270</v>
      </c>
      <c r="C7" s="9"/>
      <c r="D7" s="9"/>
      <c r="E7" s="9"/>
    </row>
    <row r="8" spans="1:5" x14ac:dyDescent="0.25">
      <c r="A8" s="12" t="s">
        <v>6</v>
      </c>
      <c r="B8" s="10" t="s">
        <v>271</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5" x14ac:dyDescent="0.25">
      <c r="A19" s="2" t="s">
        <v>272</v>
      </c>
    </row>
    <row r="20" spans="1:15" x14ac:dyDescent="0.25">
      <c r="A20" s="22" t="s">
        <v>132</v>
      </c>
    </row>
    <row r="21" spans="1:15" x14ac:dyDescent="0.25">
      <c r="A21" s="22" t="s">
        <v>273</v>
      </c>
    </row>
    <row r="23" spans="1:15" ht="15.75" thickBot="1" x14ac:dyDescent="0.3">
      <c r="A23" s="44"/>
      <c r="B23" s="44">
        <v>2010</v>
      </c>
      <c r="C23" s="44">
        <v>2011</v>
      </c>
      <c r="D23" s="44">
        <v>2012</v>
      </c>
      <c r="E23" s="44">
        <v>2013</v>
      </c>
      <c r="F23" s="44">
        <v>2014</v>
      </c>
      <c r="G23" s="44">
        <v>2015</v>
      </c>
      <c r="H23" s="44">
        <v>2016</v>
      </c>
      <c r="I23" s="44">
        <v>2017</v>
      </c>
      <c r="J23" s="44">
        <v>2018</v>
      </c>
      <c r="K23" s="44">
        <v>2019</v>
      </c>
      <c r="L23" s="44">
        <v>2020</v>
      </c>
      <c r="M23" s="44">
        <v>2021</v>
      </c>
      <c r="N23" s="44">
        <v>2022</v>
      </c>
      <c r="O23" s="44">
        <v>2023</v>
      </c>
    </row>
    <row r="24" spans="1:15" x14ac:dyDescent="0.25">
      <c r="A24" t="s">
        <v>21</v>
      </c>
      <c r="B24">
        <v>15.8</v>
      </c>
      <c r="C24">
        <v>16.2</v>
      </c>
      <c r="D24">
        <v>16.399999999999999</v>
      </c>
      <c r="E24">
        <v>16</v>
      </c>
      <c r="F24">
        <v>15.7</v>
      </c>
      <c r="G24">
        <v>15.5</v>
      </c>
      <c r="H24">
        <v>15.1</v>
      </c>
      <c r="I24">
        <v>14.6</v>
      </c>
      <c r="J24">
        <v>14.4</v>
      </c>
      <c r="K24">
        <v>13.7</v>
      </c>
      <c r="L24">
        <v>12.7</v>
      </c>
      <c r="M24">
        <v>12.3</v>
      </c>
      <c r="N24">
        <v>12.2</v>
      </c>
      <c r="O24">
        <v>12</v>
      </c>
    </row>
    <row r="25" spans="1:15" x14ac:dyDescent="0.25">
      <c r="A25" t="s">
        <v>23</v>
      </c>
      <c r="B25">
        <v>17.100000000000001</v>
      </c>
      <c r="C25">
        <v>16.399999999999999</v>
      </c>
      <c r="D25">
        <v>16.8</v>
      </c>
      <c r="E25">
        <v>16.5</v>
      </c>
      <c r="F25">
        <v>16</v>
      </c>
      <c r="G25">
        <v>15.1</v>
      </c>
      <c r="H25">
        <v>15.1</v>
      </c>
      <c r="I25">
        <v>14.8</v>
      </c>
      <c r="J25">
        <v>14.6</v>
      </c>
      <c r="K25">
        <v>17.7</v>
      </c>
      <c r="L25">
        <v>13.8</v>
      </c>
      <c r="M25">
        <v>14.2</v>
      </c>
      <c r="N25">
        <v>13.8</v>
      </c>
      <c r="O25">
        <v>14</v>
      </c>
    </row>
    <row r="26" spans="1:15" x14ac:dyDescent="0.25">
      <c r="A26" t="s">
        <v>24</v>
      </c>
      <c r="B26">
        <v>5.7</v>
      </c>
      <c r="C26" s="26" t="s">
        <v>22</v>
      </c>
      <c r="D26" s="26" t="s">
        <v>22</v>
      </c>
      <c r="E26">
        <v>7.7</v>
      </c>
      <c r="F26">
        <v>8.6999999999999993</v>
      </c>
      <c r="G26" s="26" t="s">
        <v>22</v>
      </c>
      <c r="H26">
        <v>11.6</v>
      </c>
      <c r="I26">
        <v>12.3</v>
      </c>
      <c r="J26">
        <v>11.4</v>
      </c>
      <c r="K26">
        <v>10.199999999999999</v>
      </c>
      <c r="L26">
        <v>8.6999999999999993</v>
      </c>
      <c r="M26">
        <v>7.3</v>
      </c>
      <c r="N26">
        <v>7.7</v>
      </c>
      <c r="O26">
        <v>7.4</v>
      </c>
    </row>
    <row r="27" spans="1:15" ht="15.75" thickBot="1" x14ac:dyDescent="0.3">
      <c r="A27" s="44" t="s">
        <v>25</v>
      </c>
      <c r="B27" s="46" t="s">
        <v>22</v>
      </c>
      <c r="C27" s="46" t="s">
        <v>22</v>
      </c>
      <c r="D27" s="46" t="s">
        <v>22</v>
      </c>
      <c r="E27" s="46" t="s">
        <v>22</v>
      </c>
      <c r="F27" s="44">
        <v>8.6999999999999993</v>
      </c>
      <c r="G27" s="46" t="s">
        <v>22</v>
      </c>
      <c r="H27" s="46" t="s">
        <v>22</v>
      </c>
      <c r="I27" s="46" t="s">
        <v>22</v>
      </c>
      <c r="J27" s="44">
        <v>9.6</v>
      </c>
      <c r="K27" s="46" t="s">
        <v>22</v>
      </c>
      <c r="L27" s="46" t="s">
        <v>22</v>
      </c>
      <c r="M27" s="46" t="s">
        <v>22</v>
      </c>
      <c r="N27" s="46" t="s">
        <v>22</v>
      </c>
      <c r="O27" s="46" t="s">
        <v>22</v>
      </c>
    </row>
    <row r="29" spans="1:15" x14ac:dyDescent="0.25">
      <c r="A29" t="s">
        <v>28</v>
      </c>
    </row>
    <row r="30" spans="1:15" x14ac:dyDescent="0.25">
      <c r="A30" t="s">
        <v>274</v>
      </c>
    </row>
    <row r="32" spans="1:15" x14ac:dyDescent="0.25">
      <c r="A32" s="28" t="s">
        <v>30</v>
      </c>
    </row>
    <row r="33" spans="1:9" x14ac:dyDescent="0.25">
      <c r="A33" t="s">
        <v>31</v>
      </c>
    </row>
    <row r="35" spans="1:9" x14ac:dyDescent="0.25">
      <c r="A35" s="28" t="s">
        <v>32</v>
      </c>
    </row>
    <row r="36" spans="1:9" x14ac:dyDescent="0.25">
      <c r="A36" t="s">
        <v>275</v>
      </c>
    </row>
    <row r="41" spans="1:9" x14ac:dyDescent="0.25">
      <c r="A41" s="29" t="s">
        <v>35</v>
      </c>
    </row>
    <row r="42" spans="1:9" x14ac:dyDescent="0.25">
      <c r="A42" s="30" t="s">
        <v>276</v>
      </c>
      <c r="B42" s="16"/>
      <c r="C42" s="16"/>
      <c r="D42" s="16"/>
      <c r="E42" s="16"/>
      <c r="F42" s="16"/>
      <c r="G42" s="16"/>
      <c r="H42" s="16"/>
      <c r="I42" s="16"/>
    </row>
    <row r="43" spans="1:9" x14ac:dyDescent="0.25">
      <c r="A43" s="16"/>
      <c r="B43" s="16"/>
      <c r="C43" s="16"/>
      <c r="D43" s="16"/>
      <c r="E43" s="16"/>
      <c r="F43" s="16"/>
      <c r="G43" s="16"/>
      <c r="H43" s="16"/>
      <c r="I43" s="16"/>
    </row>
    <row r="44" spans="1:9" x14ac:dyDescent="0.25">
      <c r="A44" s="16"/>
      <c r="B44" s="16"/>
      <c r="C44" s="16"/>
      <c r="D44" s="16"/>
      <c r="E44" s="16"/>
      <c r="F44" s="16"/>
      <c r="G44" s="16"/>
      <c r="H44" s="16"/>
      <c r="I44" s="16"/>
    </row>
    <row r="45" spans="1:9" x14ac:dyDescent="0.25">
      <c r="A45" s="16"/>
      <c r="B45" s="16"/>
      <c r="C45" s="16"/>
      <c r="D45" s="16"/>
      <c r="E45" s="16"/>
      <c r="F45" s="16"/>
      <c r="G45" s="16"/>
      <c r="H45" s="16"/>
      <c r="I45" s="16"/>
    </row>
    <row r="46" spans="1:9" x14ac:dyDescent="0.25">
      <c r="A46" s="16"/>
      <c r="B46" s="16"/>
      <c r="C46" s="16"/>
      <c r="D46" s="16"/>
      <c r="E46" s="16"/>
      <c r="F46" s="16"/>
      <c r="G46" s="16"/>
      <c r="H46" s="16"/>
      <c r="I46" s="16"/>
    </row>
    <row r="47" spans="1:9" x14ac:dyDescent="0.25">
      <c r="A47" s="16"/>
      <c r="B47" s="16"/>
      <c r="C47" s="16"/>
      <c r="D47" s="16"/>
      <c r="E47" s="16"/>
      <c r="F47" s="16"/>
      <c r="G47" s="16"/>
      <c r="H47" s="16"/>
      <c r="I47" s="16"/>
    </row>
  </sheetData>
  <mergeCells count="11">
    <mergeCell ref="A12:C12"/>
    <mergeCell ref="B13:C13"/>
    <mergeCell ref="B14:C14"/>
    <mergeCell ref="B15:C15"/>
    <mergeCell ref="A42:I47"/>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3A21"/>
  </sheetPr>
  <dimension ref="A1:O80"/>
  <sheetViews>
    <sheetView workbookViewId="0">
      <selection activeCell="G1" sqref="G1"/>
    </sheetView>
  </sheetViews>
  <sheetFormatPr defaultRowHeight="15" x14ac:dyDescent="0.25"/>
  <cols>
    <col min="1" max="1" width="15.7109375" customWidth="1"/>
  </cols>
  <sheetData>
    <row r="1" spans="1:5" ht="23.25" x14ac:dyDescent="0.35">
      <c r="A1" s="42" t="s">
        <v>254</v>
      </c>
    </row>
    <row r="2" spans="1:5" x14ac:dyDescent="0.25">
      <c r="A2" s="4" t="str">
        <f>HYPERLINK("#CONTENTS!A1", "CONTENTS")</f>
        <v>CONTENTS</v>
      </c>
    </row>
    <row r="5" spans="1:5" x14ac:dyDescent="0.25">
      <c r="A5" s="5" t="s">
        <v>1</v>
      </c>
      <c r="B5" s="6"/>
      <c r="C5" s="6"/>
      <c r="D5" s="6"/>
      <c r="E5" s="7"/>
    </row>
    <row r="6" spans="1:5" ht="30" customHeight="1" x14ac:dyDescent="0.25">
      <c r="A6" s="11" t="s">
        <v>2</v>
      </c>
      <c r="B6" s="8" t="s">
        <v>277</v>
      </c>
      <c r="C6" s="8"/>
      <c r="D6" s="8"/>
      <c r="E6" s="8"/>
    </row>
    <row r="7" spans="1:5" x14ac:dyDescent="0.25">
      <c r="A7" s="12" t="s">
        <v>4</v>
      </c>
      <c r="B7" s="9" t="s">
        <v>278</v>
      </c>
      <c r="C7" s="9"/>
      <c r="D7" s="9"/>
      <c r="E7" s="9"/>
    </row>
    <row r="8" spans="1:5" x14ac:dyDescent="0.25">
      <c r="A8" s="12" t="s">
        <v>6</v>
      </c>
      <c r="B8" s="10" t="s">
        <v>279</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6"/>
      <c r="D12" s="6"/>
      <c r="E12" s="7"/>
    </row>
    <row r="13" spans="1:5" x14ac:dyDescent="0.25">
      <c r="A13" s="20" t="s">
        <v>13</v>
      </c>
      <c r="B13" s="17" t="s">
        <v>14</v>
      </c>
      <c r="C13" s="17"/>
      <c r="D13" s="17"/>
      <c r="E13" s="17"/>
    </row>
    <row r="14" spans="1:5" x14ac:dyDescent="0.25">
      <c r="A14" s="12" t="s">
        <v>15</v>
      </c>
      <c r="B14" s="9" t="s">
        <v>280</v>
      </c>
      <c r="C14" s="9"/>
      <c r="D14" s="9"/>
      <c r="E14" s="9"/>
    </row>
    <row r="15" spans="1:5" x14ac:dyDescent="0.25">
      <c r="A15" s="13" t="s">
        <v>17</v>
      </c>
      <c r="B15" s="19" t="s">
        <v>18</v>
      </c>
      <c r="C15" s="19"/>
      <c r="D15" s="19"/>
      <c r="E15" s="19"/>
    </row>
    <row r="19" spans="1:15" x14ac:dyDescent="0.25">
      <c r="A19" s="2" t="s">
        <v>281</v>
      </c>
    </row>
    <row r="20" spans="1:15" x14ac:dyDescent="0.25">
      <c r="A20" s="22" t="s">
        <v>282</v>
      </c>
    </row>
    <row r="22" spans="1:15" ht="15.75" thickBot="1" x14ac:dyDescent="0.3">
      <c r="A22" s="44"/>
      <c r="B22" s="44">
        <v>2010</v>
      </c>
      <c r="C22" s="44">
        <v>2011</v>
      </c>
      <c r="D22" s="44">
        <v>2012</v>
      </c>
      <c r="E22" s="44">
        <v>2013</v>
      </c>
      <c r="F22" s="44">
        <v>2014</v>
      </c>
      <c r="G22" s="44">
        <v>2015</v>
      </c>
      <c r="H22" s="44">
        <v>2016</v>
      </c>
      <c r="I22" s="44">
        <v>2017</v>
      </c>
      <c r="J22" s="44">
        <v>2018</v>
      </c>
      <c r="K22" s="44">
        <v>2019</v>
      </c>
      <c r="L22" s="44">
        <v>2020</v>
      </c>
      <c r="M22" s="44">
        <v>2021</v>
      </c>
      <c r="N22" s="44">
        <v>2022</v>
      </c>
      <c r="O22" s="44">
        <v>2023</v>
      </c>
    </row>
    <row r="23" spans="1:15" x14ac:dyDescent="0.25">
      <c r="A23" t="s">
        <v>21</v>
      </c>
      <c r="B23">
        <v>12.7</v>
      </c>
      <c r="C23">
        <v>12.5</v>
      </c>
      <c r="D23">
        <v>11.8</v>
      </c>
      <c r="E23">
        <v>11.2</v>
      </c>
      <c r="F23">
        <v>11.1</v>
      </c>
      <c r="G23">
        <v>11.1</v>
      </c>
      <c r="H23">
        <v>11.1</v>
      </c>
      <c r="I23">
        <v>11.3</v>
      </c>
      <c r="J23">
        <v>11.3</v>
      </c>
      <c r="K23">
        <v>11.3</v>
      </c>
      <c r="L23">
        <v>11</v>
      </c>
      <c r="M23">
        <v>10.9</v>
      </c>
      <c r="N23">
        <v>10.7</v>
      </c>
      <c r="O23">
        <v>10.199999999999999</v>
      </c>
    </row>
    <row r="24" spans="1:15" x14ac:dyDescent="0.25">
      <c r="A24" t="s">
        <v>23</v>
      </c>
      <c r="B24">
        <v>5.7</v>
      </c>
      <c r="C24">
        <v>6.9</v>
      </c>
      <c r="D24">
        <v>6.4</v>
      </c>
      <c r="E24">
        <v>6.3</v>
      </c>
      <c r="F24">
        <v>7.4</v>
      </c>
      <c r="G24">
        <v>7.8</v>
      </c>
      <c r="H24">
        <v>6.9</v>
      </c>
      <c r="I24">
        <v>6.7</v>
      </c>
      <c r="J24">
        <v>7</v>
      </c>
      <c r="K24">
        <v>7.2</v>
      </c>
      <c r="L24">
        <v>7</v>
      </c>
      <c r="M24">
        <v>6.9</v>
      </c>
      <c r="N24">
        <v>5.4</v>
      </c>
      <c r="O24">
        <v>5.6</v>
      </c>
    </row>
    <row r="25" spans="1:15" x14ac:dyDescent="0.25">
      <c r="A25" t="s">
        <v>24</v>
      </c>
      <c r="B25">
        <v>11.5</v>
      </c>
      <c r="C25">
        <v>12.5</v>
      </c>
      <c r="D25">
        <v>11</v>
      </c>
      <c r="E25">
        <v>8.8000000000000007</v>
      </c>
      <c r="F25">
        <v>10</v>
      </c>
      <c r="G25">
        <v>9.5</v>
      </c>
      <c r="H25">
        <v>9.6999999999999993</v>
      </c>
      <c r="I25">
        <v>10.5</v>
      </c>
      <c r="J25">
        <v>10.5</v>
      </c>
      <c r="K25">
        <v>10.5</v>
      </c>
      <c r="L25">
        <v>11.2</v>
      </c>
      <c r="M25">
        <v>10.4</v>
      </c>
      <c r="N25">
        <v>9.4</v>
      </c>
      <c r="O25">
        <v>7.7</v>
      </c>
    </row>
    <row r="26" spans="1:15" ht="15.75" thickBot="1" x14ac:dyDescent="0.3">
      <c r="A26" s="44" t="s">
        <v>25</v>
      </c>
      <c r="B26" s="44">
        <v>17.8</v>
      </c>
      <c r="C26" s="44">
        <v>17.2</v>
      </c>
      <c r="D26" s="44">
        <v>17.399999999999999</v>
      </c>
      <c r="E26" s="44">
        <v>17.2</v>
      </c>
      <c r="F26" s="44">
        <v>15.9</v>
      </c>
      <c r="G26" s="44">
        <v>16.2</v>
      </c>
      <c r="H26" s="44">
        <v>15.3</v>
      </c>
      <c r="I26" s="44">
        <v>15.1</v>
      </c>
      <c r="J26" s="44">
        <v>15.9</v>
      </c>
      <c r="K26" s="44">
        <v>15.1</v>
      </c>
      <c r="L26" s="44">
        <v>15.2</v>
      </c>
      <c r="M26" s="44">
        <v>14.7</v>
      </c>
      <c r="N26" s="44">
        <v>14</v>
      </c>
      <c r="O26" s="44">
        <v>12.5</v>
      </c>
    </row>
    <row r="30" spans="1:15" x14ac:dyDescent="0.25">
      <c r="A30" s="2" t="s">
        <v>281</v>
      </c>
    </row>
    <row r="31" spans="1:15" x14ac:dyDescent="0.25">
      <c r="A31" s="22" t="s">
        <v>283</v>
      </c>
    </row>
    <row r="33" spans="1:15" ht="15.75" thickBot="1" x14ac:dyDescent="0.3">
      <c r="A33" s="44"/>
      <c r="B33" s="44">
        <v>2010</v>
      </c>
      <c r="C33" s="44">
        <v>2011</v>
      </c>
      <c r="D33" s="44">
        <v>2012</v>
      </c>
      <c r="E33" s="44">
        <v>2013</v>
      </c>
      <c r="F33" s="44">
        <v>2014</v>
      </c>
      <c r="G33" s="44">
        <v>2015</v>
      </c>
      <c r="H33" s="44">
        <v>2016</v>
      </c>
      <c r="I33" s="44">
        <v>2017</v>
      </c>
      <c r="J33" s="44">
        <v>2018</v>
      </c>
      <c r="K33" s="44">
        <v>2019</v>
      </c>
      <c r="L33" s="44">
        <v>2020</v>
      </c>
      <c r="M33" s="44">
        <v>2021</v>
      </c>
      <c r="N33" s="44">
        <v>2022</v>
      </c>
      <c r="O33" s="44">
        <v>2023</v>
      </c>
    </row>
    <row r="34" spans="1:15" x14ac:dyDescent="0.25">
      <c r="A34" t="s">
        <v>21</v>
      </c>
      <c r="B34">
        <v>-23.5</v>
      </c>
      <c r="C34">
        <v>-23.4</v>
      </c>
      <c r="D34">
        <v>-23.5</v>
      </c>
      <c r="E34">
        <v>-23.9</v>
      </c>
      <c r="F34">
        <v>-23.5</v>
      </c>
      <c r="G34">
        <v>-23.3</v>
      </c>
      <c r="H34">
        <v>-23.1</v>
      </c>
      <c r="I34">
        <v>-22.9</v>
      </c>
      <c r="J34">
        <v>-22.8</v>
      </c>
      <c r="K34">
        <v>-22.6</v>
      </c>
      <c r="L34">
        <v>-21.2</v>
      </c>
      <c r="M34">
        <v>-20.6</v>
      </c>
      <c r="N34">
        <v>-20.2</v>
      </c>
      <c r="O34">
        <v>-20.2</v>
      </c>
    </row>
    <row r="35" spans="1:15" x14ac:dyDescent="0.25">
      <c r="A35" t="s">
        <v>23</v>
      </c>
      <c r="B35">
        <v>-24.3</v>
      </c>
      <c r="C35">
        <v>-23</v>
      </c>
      <c r="D35">
        <v>-21.1</v>
      </c>
      <c r="E35">
        <v>-20.7</v>
      </c>
      <c r="F35">
        <v>-19.5</v>
      </c>
      <c r="G35">
        <v>-18.8</v>
      </c>
      <c r="H35">
        <v>-20.7</v>
      </c>
      <c r="I35">
        <v>-19.5</v>
      </c>
      <c r="J35">
        <v>-19.5</v>
      </c>
      <c r="K35">
        <v>-18.3</v>
      </c>
      <c r="L35">
        <v>-18</v>
      </c>
      <c r="M35">
        <v>-18.2</v>
      </c>
      <c r="N35">
        <v>-18.5</v>
      </c>
      <c r="O35">
        <v>-19</v>
      </c>
    </row>
    <row r="36" spans="1:15" x14ac:dyDescent="0.25">
      <c r="A36" t="s">
        <v>24</v>
      </c>
      <c r="B36">
        <v>-4.3</v>
      </c>
      <c r="C36">
        <v>-3.6</v>
      </c>
      <c r="D36">
        <v>-2.2000000000000002</v>
      </c>
      <c r="E36">
        <v>-1.7</v>
      </c>
      <c r="F36">
        <v>-2.8</v>
      </c>
      <c r="G36">
        <v>-2.6</v>
      </c>
      <c r="H36">
        <v>-2.7</v>
      </c>
      <c r="I36">
        <v>-2.1</v>
      </c>
      <c r="J36">
        <v>-3.1</v>
      </c>
      <c r="K36">
        <v>-3.6</v>
      </c>
      <c r="L36">
        <v>-3.1</v>
      </c>
      <c r="M36">
        <v>-2.5</v>
      </c>
      <c r="N36">
        <v>-2.5</v>
      </c>
      <c r="O36">
        <v>-1.5</v>
      </c>
    </row>
    <row r="37" spans="1:15" ht="15.75" thickBot="1" x14ac:dyDescent="0.3">
      <c r="A37" s="44" t="s">
        <v>25</v>
      </c>
      <c r="B37" s="46" t="s">
        <v>22</v>
      </c>
      <c r="C37" s="44">
        <v>-1.1000000000000001</v>
      </c>
      <c r="D37" s="44">
        <v>-1</v>
      </c>
      <c r="E37" s="44">
        <v>-1.2</v>
      </c>
      <c r="F37" s="44">
        <v>-1.1000000000000001</v>
      </c>
      <c r="G37" s="44">
        <v>-1</v>
      </c>
      <c r="H37" s="44">
        <v>-1.5</v>
      </c>
      <c r="I37" s="44">
        <v>-1.6</v>
      </c>
      <c r="J37" s="44">
        <v>-1.3</v>
      </c>
      <c r="K37" s="44">
        <v>-1.3</v>
      </c>
      <c r="L37" s="44">
        <v>-1.7</v>
      </c>
      <c r="M37" s="44">
        <v>-1.5</v>
      </c>
      <c r="N37" s="44">
        <v>-1.6</v>
      </c>
      <c r="O37" s="44">
        <v>-1.3</v>
      </c>
    </row>
    <row r="41" spans="1:15" x14ac:dyDescent="0.25">
      <c r="A41" s="2" t="s">
        <v>281</v>
      </c>
    </row>
    <row r="42" spans="1:15" x14ac:dyDescent="0.25">
      <c r="A42" s="22" t="s">
        <v>284</v>
      </c>
    </row>
    <row r="44" spans="1:15" ht="15.75" thickBot="1" x14ac:dyDescent="0.3">
      <c r="A44" s="44"/>
      <c r="B44" s="44">
        <v>2010</v>
      </c>
      <c r="C44" s="44">
        <v>2011</v>
      </c>
      <c r="D44" s="44">
        <v>2012</v>
      </c>
      <c r="E44" s="44">
        <v>2013</v>
      </c>
      <c r="F44" s="44">
        <v>2014</v>
      </c>
      <c r="G44" s="44">
        <v>2015</v>
      </c>
      <c r="H44" s="44">
        <v>2016</v>
      </c>
      <c r="I44" s="44">
        <v>2017</v>
      </c>
      <c r="J44" s="44">
        <v>2018</v>
      </c>
      <c r="K44" s="44">
        <v>2019</v>
      </c>
      <c r="L44" s="44">
        <v>2020</v>
      </c>
      <c r="M44" s="44">
        <v>2021</v>
      </c>
      <c r="N44" s="44">
        <v>2022</v>
      </c>
      <c r="O44" s="44">
        <v>2023</v>
      </c>
    </row>
    <row r="45" spans="1:15" x14ac:dyDescent="0.25">
      <c r="A45" t="s">
        <v>21</v>
      </c>
      <c r="B45">
        <v>-2.7</v>
      </c>
      <c r="C45">
        <v>-2.2999999999999998</v>
      </c>
      <c r="D45">
        <v>-2.2999999999999998</v>
      </c>
      <c r="E45">
        <v>-2.1</v>
      </c>
      <c r="F45">
        <v>-2</v>
      </c>
      <c r="G45">
        <v>-1.9</v>
      </c>
      <c r="H45">
        <v>-2</v>
      </c>
      <c r="I45">
        <v>-2.1</v>
      </c>
      <c r="J45">
        <v>-2.2999999999999998</v>
      </c>
      <c r="K45">
        <v>-2.1</v>
      </c>
      <c r="L45">
        <v>-2.1</v>
      </c>
      <c r="M45">
        <v>-2.2999999999999998</v>
      </c>
      <c r="N45">
        <v>-2.5</v>
      </c>
      <c r="O45">
        <v>-2.5</v>
      </c>
    </row>
    <row r="46" spans="1:15" x14ac:dyDescent="0.25">
      <c r="A46" t="s">
        <v>23</v>
      </c>
      <c r="B46">
        <v>-1.8</v>
      </c>
      <c r="C46">
        <v>-2.1</v>
      </c>
      <c r="D46">
        <v>-2.5</v>
      </c>
      <c r="E46">
        <v>-2.2999999999999998</v>
      </c>
      <c r="F46">
        <v>-1.8</v>
      </c>
      <c r="G46">
        <v>-2.4</v>
      </c>
      <c r="H46">
        <v>-4</v>
      </c>
      <c r="I46">
        <v>-2.9</v>
      </c>
      <c r="J46">
        <v>-3.1</v>
      </c>
      <c r="K46">
        <v>-2.8</v>
      </c>
      <c r="L46">
        <v>-3.9</v>
      </c>
      <c r="M46">
        <v>-3.7</v>
      </c>
      <c r="N46">
        <v>-3</v>
      </c>
      <c r="O46">
        <v>-3.3</v>
      </c>
    </row>
    <row r="47" spans="1:15" x14ac:dyDescent="0.25">
      <c r="A47" t="s">
        <v>24</v>
      </c>
      <c r="B47">
        <v>-2.2999999999999998</v>
      </c>
      <c r="C47">
        <v>-1</v>
      </c>
      <c r="D47">
        <v>-0.5</v>
      </c>
      <c r="E47">
        <v>0.2</v>
      </c>
      <c r="F47">
        <v>-1</v>
      </c>
      <c r="G47">
        <v>-0.9</v>
      </c>
      <c r="H47">
        <v>-2.1</v>
      </c>
      <c r="I47">
        <v>-1.2</v>
      </c>
      <c r="J47">
        <v>-2.2000000000000002</v>
      </c>
      <c r="K47">
        <v>-3.3</v>
      </c>
      <c r="L47">
        <v>-2.5</v>
      </c>
      <c r="M47">
        <v>-3.8</v>
      </c>
      <c r="N47">
        <v>-5.0999999999999996</v>
      </c>
      <c r="O47">
        <v>-4</v>
      </c>
    </row>
    <row r="48" spans="1:15" ht="15.75" thickBot="1" x14ac:dyDescent="0.3">
      <c r="A48" s="44" t="s">
        <v>25</v>
      </c>
      <c r="B48" s="46" t="s">
        <v>22</v>
      </c>
      <c r="C48" s="44">
        <v>1.2</v>
      </c>
      <c r="D48" s="44">
        <v>1.4</v>
      </c>
      <c r="E48" s="44">
        <v>0.9</v>
      </c>
      <c r="F48" s="44">
        <v>0.7</v>
      </c>
      <c r="G48" s="44">
        <v>0.8</v>
      </c>
      <c r="H48" s="44">
        <v>2.1</v>
      </c>
      <c r="I48" s="44">
        <v>0.7</v>
      </c>
      <c r="J48" s="44">
        <v>1.4</v>
      </c>
      <c r="K48" s="44">
        <v>-0.1</v>
      </c>
      <c r="L48" s="44">
        <v>-1.2</v>
      </c>
      <c r="M48" s="44">
        <v>-1.7</v>
      </c>
      <c r="N48" s="44">
        <v>-1.1000000000000001</v>
      </c>
      <c r="O48" s="44">
        <v>-1.6</v>
      </c>
    </row>
    <row r="52" spans="1:15" x14ac:dyDescent="0.25">
      <c r="A52" s="2" t="s">
        <v>281</v>
      </c>
    </row>
    <row r="53" spans="1:15" x14ac:dyDescent="0.25">
      <c r="A53" s="22" t="s">
        <v>285</v>
      </c>
    </row>
    <row r="55" spans="1:15" ht="15.75" thickBot="1" x14ac:dyDescent="0.3">
      <c r="A55" s="44"/>
      <c r="B55" s="44">
        <v>2010</v>
      </c>
      <c r="C55" s="44">
        <v>2011</v>
      </c>
      <c r="D55" s="44">
        <v>2012</v>
      </c>
      <c r="E55" s="44">
        <v>2013</v>
      </c>
      <c r="F55" s="44">
        <v>2014</v>
      </c>
      <c r="G55" s="44">
        <v>2015</v>
      </c>
      <c r="H55" s="44">
        <v>2016</v>
      </c>
      <c r="I55" s="44">
        <v>2017</v>
      </c>
      <c r="J55" s="44">
        <v>2018</v>
      </c>
      <c r="K55" s="44">
        <v>2019</v>
      </c>
      <c r="L55" s="44">
        <v>2020</v>
      </c>
      <c r="M55" s="44">
        <v>2021</v>
      </c>
      <c r="N55" s="44">
        <v>2022</v>
      </c>
      <c r="O55" s="44">
        <v>2023</v>
      </c>
    </row>
    <row r="56" spans="1:15" x14ac:dyDescent="0.25">
      <c r="A56" t="s">
        <v>21</v>
      </c>
      <c r="B56">
        <v>-3.6</v>
      </c>
      <c r="C56">
        <v>-3.4</v>
      </c>
      <c r="D56">
        <v>-3.7</v>
      </c>
      <c r="E56">
        <v>-3.9</v>
      </c>
      <c r="F56">
        <v>-3.8</v>
      </c>
      <c r="G56">
        <v>-3.6</v>
      </c>
      <c r="H56">
        <v>-3.2</v>
      </c>
      <c r="I56">
        <v>-3.1</v>
      </c>
      <c r="J56">
        <v>-2.9</v>
      </c>
      <c r="K56">
        <v>-2.7</v>
      </c>
      <c r="L56">
        <v>-2.7</v>
      </c>
      <c r="M56">
        <v>-2.5</v>
      </c>
      <c r="N56">
        <v>-2.2000000000000002</v>
      </c>
      <c r="O56">
        <v>-2.1</v>
      </c>
    </row>
    <row r="57" spans="1:15" x14ac:dyDescent="0.25">
      <c r="A57" t="s">
        <v>23</v>
      </c>
      <c r="B57">
        <v>-1.8</v>
      </c>
      <c r="C57">
        <v>-1.8</v>
      </c>
      <c r="D57">
        <v>-2</v>
      </c>
      <c r="E57">
        <v>-1.8</v>
      </c>
      <c r="F57">
        <v>-1.6</v>
      </c>
      <c r="G57">
        <v>-1.5</v>
      </c>
      <c r="H57">
        <v>-2.2999999999999998</v>
      </c>
      <c r="I57">
        <v>-1.8</v>
      </c>
      <c r="J57">
        <v>-1.9</v>
      </c>
      <c r="K57">
        <v>-1.5</v>
      </c>
      <c r="L57">
        <v>-2</v>
      </c>
      <c r="M57">
        <v>-1.2</v>
      </c>
      <c r="N57">
        <v>-0.9</v>
      </c>
      <c r="O57">
        <v>-1.6</v>
      </c>
    </row>
    <row r="58" spans="1:15" x14ac:dyDescent="0.25">
      <c r="A58" t="s">
        <v>24</v>
      </c>
      <c r="B58">
        <v>-0.1</v>
      </c>
      <c r="C58">
        <v>-0.5</v>
      </c>
      <c r="D58">
        <v>-0.1</v>
      </c>
      <c r="E58">
        <v>0.2</v>
      </c>
      <c r="F58">
        <v>-1.2</v>
      </c>
      <c r="G58">
        <v>-0.6</v>
      </c>
      <c r="H58">
        <v>-0.4</v>
      </c>
      <c r="I58">
        <v>-0.3</v>
      </c>
      <c r="J58">
        <v>-0.8</v>
      </c>
      <c r="K58">
        <v>-1</v>
      </c>
      <c r="L58">
        <v>-1</v>
      </c>
      <c r="M58">
        <v>-0.9</v>
      </c>
      <c r="N58">
        <v>-0.9</v>
      </c>
      <c r="O58">
        <v>-0.5</v>
      </c>
    </row>
    <row r="59" spans="1:15" ht="15.75" thickBot="1" x14ac:dyDescent="0.3">
      <c r="A59" s="44" t="s">
        <v>25</v>
      </c>
      <c r="B59" s="46" t="s">
        <v>22</v>
      </c>
      <c r="C59" s="44">
        <v>1.1000000000000001</v>
      </c>
      <c r="D59" s="44">
        <v>0.8</v>
      </c>
      <c r="E59" s="44">
        <v>0.9</v>
      </c>
      <c r="F59" s="44">
        <v>1.2</v>
      </c>
      <c r="G59" s="44">
        <v>1.1000000000000001</v>
      </c>
      <c r="H59" s="44">
        <v>0.9</v>
      </c>
      <c r="I59" s="44">
        <v>0.9</v>
      </c>
      <c r="J59" s="44">
        <v>1.2</v>
      </c>
      <c r="K59" s="44">
        <v>1.1000000000000001</v>
      </c>
      <c r="L59" s="44">
        <v>0.6</v>
      </c>
      <c r="M59" s="44">
        <v>0.7</v>
      </c>
      <c r="N59" s="44">
        <v>0.8</v>
      </c>
      <c r="O59" s="44">
        <v>0.6</v>
      </c>
    </row>
    <row r="61" spans="1:15" x14ac:dyDescent="0.25">
      <c r="A61" t="s">
        <v>28</v>
      </c>
    </row>
    <row r="62" spans="1:15" x14ac:dyDescent="0.25">
      <c r="A62" t="s">
        <v>286</v>
      </c>
    </row>
    <row r="64" spans="1:15" x14ac:dyDescent="0.25">
      <c r="A64" s="28" t="s">
        <v>30</v>
      </c>
    </row>
    <row r="65" spans="1:9" x14ac:dyDescent="0.25">
      <c r="A65" t="s">
        <v>31</v>
      </c>
    </row>
    <row r="67" spans="1:9" x14ac:dyDescent="0.25">
      <c r="A67" s="28" t="s">
        <v>32</v>
      </c>
    </row>
    <row r="68" spans="1:9" x14ac:dyDescent="0.25">
      <c r="A68" t="s">
        <v>33</v>
      </c>
    </row>
    <row r="69" spans="1:9" x14ac:dyDescent="0.25">
      <c r="A69" t="s">
        <v>201</v>
      </c>
    </row>
    <row r="74" spans="1:9" x14ac:dyDescent="0.25">
      <c r="A74" s="29" t="s">
        <v>35</v>
      </c>
    </row>
    <row r="75" spans="1:9" x14ac:dyDescent="0.25">
      <c r="A75" s="30" t="s">
        <v>287</v>
      </c>
      <c r="B75" s="16"/>
      <c r="C75" s="16"/>
      <c r="D75" s="16"/>
      <c r="E75" s="16"/>
      <c r="F75" s="16"/>
      <c r="G75" s="16"/>
      <c r="H75" s="16"/>
      <c r="I75" s="16"/>
    </row>
    <row r="76" spans="1:9" x14ac:dyDescent="0.25">
      <c r="A76" s="16"/>
      <c r="B76" s="16"/>
      <c r="C76" s="16"/>
      <c r="D76" s="16"/>
      <c r="E76" s="16"/>
      <c r="F76" s="16"/>
      <c r="G76" s="16"/>
      <c r="H76" s="16"/>
      <c r="I76" s="16"/>
    </row>
    <row r="77" spans="1:9" x14ac:dyDescent="0.25">
      <c r="A77" s="16"/>
      <c r="B77" s="16"/>
      <c r="C77" s="16"/>
      <c r="D77" s="16"/>
      <c r="E77" s="16"/>
      <c r="F77" s="16"/>
      <c r="G77" s="16"/>
      <c r="H77" s="16"/>
      <c r="I77" s="16"/>
    </row>
    <row r="78" spans="1:9" x14ac:dyDescent="0.25">
      <c r="A78" s="16"/>
      <c r="B78" s="16"/>
      <c r="C78" s="16"/>
      <c r="D78" s="16"/>
      <c r="E78" s="16"/>
      <c r="F78" s="16"/>
      <c r="G78" s="16"/>
      <c r="H78" s="16"/>
      <c r="I78" s="16"/>
    </row>
    <row r="79" spans="1:9" x14ac:dyDescent="0.25">
      <c r="A79" s="16"/>
      <c r="B79" s="16"/>
      <c r="C79" s="16"/>
      <c r="D79" s="16"/>
      <c r="E79" s="16"/>
      <c r="F79" s="16"/>
      <c r="G79" s="16"/>
      <c r="H79" s="16"/>
      <c r="I79" s="16"/>
    </row>
    <row r="80" spans="1:9" x14ac:dyDescent="0.25">
      <c r="A80" s="16"/>
      <c r="B80" s="16"/>
      <c r="C80" s="16"/>
      <c r="D80" s="16"/>
      <c r="E80" s="16"/>
      <c r="F80" s="16"/>
      <c r="G80" s="16"/>
      <c r="H80" s="16"/>
      <c r="I80" s="16"/>
    </row>
  </sheetData>
  <mergeCells count="11">
    <mergeCell ref="A12:E12"/>
    <mergeCell ref="B13:E13"/>
    <mergeCell ref="B14:E14"/>
    <mergeCell ref="B15:E15"/>
    <mergeCell ref="A75:I80"/>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5243B"/>
  </sheetPr>
  <dimension ref="A1:K90"/>
  <sheetViews>
    <sheetView workbookViewId="0">
      <selection activeCell="F1" sqref="F1"/>
    </sheetView>
  </sheetViews>
  <sheetFormatPr defaultRowHeight="15" x14ac:dyDescent="0.25"/>
  <cols>
    <col min="1" max="1" width="15.7109375" customWidth="1"/>
  </cols>
  <sheetData>
    <row r="1" spans="1:5" ht="23.25" x14ac:dyDescent="0.35">
      <c r="A1" s="3" t="s">
        <v>0</v>
      </c>
    </row>
    <row r="2" spans="1:5" x14ac:dyDescent="0.25">
      <c r="A2" s="4" t="str">
        <f>HYPERLINK("#CONTENTS!A1", "CONTENTS")</f>
        <v>CONTENTS</v>
      </c>
    </row>
    <row r="5" spans="1:5" x14ac:dyDescent="0.25">
      <c r="A5" s="5" t="s">
        <v>1</v>
      </c>
      <c r="B5" s="6"/>
      <c r="C5" s="6"/>
      <c r="D5" s="6"/>
      <c r="E5" s="7"/>
    </row>
    <row r="6" spans="1:5" ht="30" customHeight="1" x14ac:dyDescent="0.25">
      <c r="A6" s="11" t="s">
        <v>2</v>
      </c>
      <c r="B6" s="8" t="s">
        <v>3</v>
      </c>
      <c r="C6" s="8"/>
      <c r="D6" s="8"/>
      <c r="E6" s="8"/>
    </row>
    <row r="7" spans="1:5" x14ac:dyDescent="0.25">
      <c r="A7" s="12" t="s">
        <v>4</v>
      </c>
      <c r="B7" s="9" t="s">
        <v>5</v>
      </c>
      <c r="C7" s="9"/>
      <c r="D7" s="9"/>
      <c r="E7" s="9"/>
    </row>
    <row r="8" spans="1:5" x14ac:dyDescent="0.25">
      <c r="A8" s="12" t="s">
        <v>6</v>
      </c>
      <c r="B8" s="10" t="s">
        <v>7</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6"/>
      <c r="D12" s="6"/>
      <c r="E12" s="7"/>
    </row>
    <row r="13" spans="1:5" x14ac:dyDescent="0.25">
      <c r="A13" s="20" t="s">
        <v>13</v>
      </c>
      <c r="B13" s="17" t="s">
        <v>14</v>
      </c>
      <c r="C13" s="17"/>
      <c r="D13" s="17"/>
      <c r="E13" s="17"/>
    </row>
    <row r="14" spans="1:5" ht="30" customHeight="1" x14ac:dyDescent="0.25">
      <c r="A14" s="21" t="s">
        <v>15</v>
      </c>
      <c r="B14" s="18" t="s">
        <v>16</v>
      </c>
      <c r="C14" s="18"/>
      <c r="D14" s="18"/>
      <c r="E14" s="18"/>
    </row>
    <row r="15" spans="1:5" x14ac:dyDescent="0.25">
      <c r="A15" s="13" t="s">
        <v>17</v>
      </c>
      <c r="B15" s="19" t="s">
        <v>18</v>
      </c>
      <c r="C15" s="19"/>
      <c r="D15" s="19"/>
      <c r="E15" s="19"/>
    </row>
    <row r="19" spans="1:11" x14ac:dyDescent="0.25">
      <c r="A19" s="2" t="s">
        <v>19</v>
      </c>
    </row>
    <row r="20" spans="1:11" x14ac:dyDescent="0.25">
      <c r="A20" s="22" t="s">
        <v>20</v>
      </c>
    </row>
    <row r="22" spans="1:11" ht="15.75" thickBot="1" x14ac:dyDescent="0.3">
      <c r="A22" s="25"/>
      <c r="B22" s="25">
        <v>2014</v>
      </c>
      <c r="C22" s="25">
        <v>2015</v>
      </c>
      <c r="D22" s="25">
        <v>2016</v>
      </c>
      <c r="E22" s="25">
        <v>2017</v>
      </c>
      <c r="F22" s="25">
        <v>2018</v>
      </c>
      <c r="G22" s="25">
        <v>2019</v>
      </c>
      <c r="H22" s="25">
        <v>2020</v>
      </c>
      <c r="I22" s="25">
        <v>2021</v>
      </c>
      <c r="J22" s="25">
        <v>2022</v>
      </c>
      <c r="K22" s="25">
        <v>2023</v>
      </c>
    </row>
    <row r="23" spans="1:11" x14ac:dyDescent="0.25">
      <c r="A23" t="s">
        <v>21</v>
      </c>
      <c r="B23" s="26" t="s">
        <v>22</v>
      </c>
      <c r="C23">
        <v>24</v>
      </c>
      <c r="D23">
        <v>23.7</v>
      </c>
      <c r="E23">
        <v>22.4</v>
      </c>
      <c r="F23">
        <v>21.7</v>
      </c>
      <c r="G23">
        <v>21.8</v>
      </c>
      <c r="H23">
        <v>21.5</v>
      </c>
      <c r="I23">
        <v>21.7</v>
      </c>
      <c r="J23">
        <v>21.6</v>
      </c>
      <c r="K23">
        <v>21.3</v>
      </c>
    </row>
    <row r="24" spans="1:11" x14ac:dyDescent="0.25">
      <c r="A24" t="s">
        <v>23</v>
      </c>
      <c r="B24" s="26" t="s">
        <v>22</v>
      </c>
      <c r="C24">
        <v>18.600000000000001</v>
      </c>
      <c r="D24">
        <v>17.5</v>
      </c>
      <c r="E24">
        <v>17.8</v>
      </c>
      <c r="F24">
        <v>17.5</v>
      </c>
      <c r="G24">
        <v>17.3</v>
      </c>
      <c r="H24">
        <v>16.8</v>
      </c>
      <c r="I24">
        <v>17.3</v>
      </c>
      <c r="J24">
        <v>17.100000000000001</v>
      </c>
      <c r="K24">
        <v>17.899999999999999</v>
      </c>
    </row>
    <row r="25" spans="1:11" x14ac:dyDescent="0.25">
      <c r="A25" t="s">
        <v>24</v>
      </c>
      <c r="B25">
        <v>25.5</v>
      </c>
      <c r="C25">
        <v>24.4</v>
      </c>
      <c r="D25">
        <v>23.5</v>
      </c>
      <c r="E25">
        <v>23.7</v>
      </c>
      <c r="F25">
        <v>22.1</v>
      </c>
      <c r="G25">
        <v>20.8</v>
      </c>
      <c r="H25">
        <v>20.5</v>
      </c>
      <c r="I25">
        <v>20.9</v>
      </c>
      <c r="J25">
        <v>19.899999999999999</v>
      </c>
      <c r="K25">
        <v>20.7</v>
      </c>
    </row>
    <row r="26" spans="1:11" ht="15.75" thickBot="1" x14ac:dyDescent="0.3">
      <c r="A26" s="25" t="s">
        <v>25</v>
      </c>
      <c r="B26" s="27" t="s">
        <v>22</v>
      </c>
      <c r="C26" s="25">
        <v>41</v>
      </c>
      <c r="D26" s="25">
        <v>30</v>
      </c>
      <c r="E26" s="25">
        <v>39.299999999999997</v>
      </c>
      <c r="F26" s="25">
        <v>33.9</v>
      </c>
      <c r="G26" s="25">
        <v>31.1</v>
      </c>
      <c r="H26" s="25">
        <v>31</v>
      </c>
      <c r="I26" s="25">
        <v>28.9</v>
      </c>
      <c r="J26" s="25">
        <v>29</v>
      </c>
      <c r="K26" s="25">
        <v>27.2</v>
      </c>
    </row>
    <row r="30" spans="1:11" x14ac:dyDescent="0.25">
      <c r="A30" s="2" t="s">
        <v>26</v>
      </c>
    </row>
    <row r="31" spans="1:11" x14ac:dyDescent="0.25">
      <c r="A31" s="22" t="s">
        <v>20</v>
      </c>
    </row>
    <row r="33" spans="1:11" ht="15.75" thickBot="1" x14ac:dyDescent="0.3">
      <c r="A33" s="25"/>
      <c r="B33" s="25">
        <v>2014</v>
      </c>
      <c r="C33" s="25">
        <v>2015</v>
      </c>
      <c r="D33" s="25">
        <v>2016</v>
      </c>
      <c r="E33" s="25">
        <v>2017</v>
      </c>
      <c r="F33" s="25">
        <v>2018</v>
      </c>
      <c r="G33" s="25">
        <v>2019</v>
      </c>
      <c r="H33" s="25">
        <v>2020</v>
      </c>
      <c r="I33" s="25">
        <v>2021</v>
      </c>
      <c r="J33" s="25">
        <v>2022</v>
      </c>
      <c r="K33" s="25">
        <v>2023</v>
      </c>
    </row>
    <row r="34" spans="1:11" x14ac:dyDescent="0.25">
      <c r="A34" t="s">
        <v>21</v>
      </c>
      <c r="B34" s="26" t="s">
        <v>22</v>
      </c>
      <c r="C34">
        <v>104877</v>
      </c>
      <c r="D34">
        <v>103556</v>
      </c>
      <c r="E34">
        <v>98142</v>
      </c>
      <c r="F34">
        <v>95066</v>
      </c>
      <c r="G34">
        <v>95431</v>
      </c>
      <c r="H34">
        <v>94461</v>
      </c>
      <c r="I34">
        <v>95405</v>
      </c>
      <c r="J34">
        <v>95280</v>
      </c>
      <c r="K34">
        <v>94551</v>
      </c>
    </row>
    <row r="35" spans="1:11" x14ac:dyDescent="0.25">
      <c r="A35" t="s">
        <v>23</v>
      </c>
      <c r="B35" s="26" t="s">
        <v>22</v>
      </c>
      <c r="C35">
        <v>1045</v>
      </c>
      <c r="D35">
        <v>992</v>
      </c>
      <c r="E35">
        <v>1013</v>
      </c>
      <c r="F35">
        <v>1000</v>
      </c>
      <c r="G35">
        <v>994</v>
      </c>
      <c r="H35">
        <v>970</v>
      </c>
      <c r="I35">
        <v>1000</v>
      </c>
      <c r="J35">
        <v>997</v>
      </c>
      <c r="K35">
        <v>1056</v>
      </c>
    </row>
    <row r="36" spans="1:11" x14ac:dyDescent="0.25">
      <c r="A36" t="s">
        <v>24</v>
      </c>
      <c r="B36">
        <v>1083</v>
      </c>
      <c r="C36">
        <v>1022</v>
      </c>
      <c r="D36">
        <v>974</v>
      </c>
      <c r="E36">
        <v>976</v>
      </c>
      <c r="F36">
        <v>899</v>
      </c>
      <c r="G36">
        <v>841</v>
      </c>
      <c r="H36">
        <v>806</v>
      </c>
      <c r="I36">
        <v>817</v>
      </c>
      <c r="J36">
        <v>752</v>
      </c>
      <c r="K36">
        <v>772</v>
      </c>
    </row>
    <row r="37" spans="1:11" ht="15.75" thickBot="1" x14ac:dyDescent="0.3">
      <c r="A37" s="25" t="s">
        <v>25</v>
      </c>
      <c r="B37" s="27" t="s">
        <v>22</v>
      </c>
      <c r="C37" s="25">
        <v>2907</v>
      </c>
      <c r="D37" s="25">
        <v>2107</v>
      </c>
      <c r="E37" s="25">
        <v>2752</v>
      </c>
      <c r="F37" s="25">
        <v>2361</v>
      </c>
      <c r="G37" s="25">
        <v>2126</v>
      </c>
      <c r="H37" s="25">
        <v>2106</v>
      </c>
      <c r="I37" s="25">
        <v>1945</v>
      </c>
      <c r="J37" s="25">
        <v>1934</v>
      </c>
      <c r="K37" s="25">
        <v>1799</v>
      </c>
    </row>
    <row r="41" spans="1:11" x14ac:dyDescent="0.25">
      <c r="A41" s="2" t="s">
        <v>19</v>
      </c>
    </row>
    <row r="42" spans="1:11" x14ac:dyDescent="0.25">
      <c r="A42" s="22" t="s">
        <v>27</v>
      </c>
    </row>
    <row r="44" spans="1:11" ht="15.75" thickBot="1" x14ac:dyDescent="0.3">
      <c r="A44" s="25"/>
      <c r="B44" s="25">
        <v>2014</v>
      </c>
      <c r="C44" s="25">
        <v>2015</v>
      </c>
      <c r="D44" s="25">
        <v>2016</v>
      </c>
      <c r="E44" s="25">
        <v>2017</v>
      </c>
      <c r="F44" s="25">
        <v>2018</v>
      </c>
      <c r="G44" s="25">
        <v>2019</v>
      </c>
      <c r="H44" s="25">
        <v>2020</v>
      </c>
      <c r="I44" s="25">
        <v>2021</v>
      </c>
      <c r="J44" s="25">
        <v>2022</v>
      </c>
      <c r="K44" s="25">
        <v>2023</v>
      </c>
    </row>
    <row r="45" spans="1:11" x14ac:dyDescent="0.25">
      <c r="A45" t="s">
        <v>21</v>
      </c>
      <c r="B45" s="26" t="s">
        <v>22</v>
      </c>
      <c r="C45">
        <v>27.4</v>
      </c>
      <c r="D45">
        <v>27.1</v>
      </c>
      <c r="E45">
        <v>25.1</v>
      </c>
      <c r="F45">
        <v>23.9</v>
      </c>
      <c r="G45">
        <v>23.6</v>
      </c>
      <c r="H45">
        <v>24</v>
      </c>
      <c r="I45">
        <v>24.4</v>
      </c>
      <c r="J45">
        <v>24.7</v>
      </c>
      <c r="K45">
        <v>24.8</v>
      </c>
    </row>
    <row r="46" spans="1:11" x14ac:dyDescent="0.25">
      <c r="A46" t="s">
        <v>23</v>
      </c>
      <c r="B46" s="26" t="s">
        <v>22</v>
      </c>
      <c r="C46">
        <v>16.2</v>
      </c>
      <c r="D46">
        <v>14</v>
      </c>
      <c r="E46">
        <v>15.1</v>
      </c>
      <c r="F46">
        <v>15.4</v>
      </c>
      <c r="G46">
        <v>13.8</v>
      </c>
      <c r="H46">
        <v>13.4</v>
      </c>
      <c r="I46">
        <v>14</v>
      </c>
      <c r="J46">
        <v>13.8</v>
      </c>
      <c r="K46">
        <v>15.3</v>
      </c>
    </row>
    <row r="47" spans="1:11" x14ac:dyDescent="0.25">
      <c r="A47" t="s">
        <v>24</v>
      </c>
      <c r="B47">
        <v>27.9</v>
      </c>
      <c r="C47">
        <v>25.2</v>
      </c>
      <c r="D47">
        <v>24.4</v>
      </c>
      <c r="E47">
        <v>24.5</v>
      </c>
      <c r="F47">
        <v>22.2</v>
      </c>
      <c r="G47">
        <v>19.100000000000001</v>
      </c>
      <c r="H47">
        <v>18.399999999999999</v>
      </c>
      <c r="I47">
        <v>18.600000000000001</v>
      </c>
      <c r="J47">
        <v>18.100000000000001</v>
      </c>
      <c r="K47">
        <v>17.3</v>
      </c>
    </row>
    <row r="48" spans="1:11" ht="15.75" thickBot="1" x14ac:dyDescent="0.3">
      <c r="A48" s="25" t="s">
        <v>25</v>
      </c>
      <c r="B48" s="27" t="s">
        <v>22</v>
      </c>
      <c r="C48" s="25">
        <v>42.4</v>
      </c>
      <c r="D48" s="25">
        <v>34.5</v>
      </c>
      <c r="E48" s="25">
        <v>41</v>
      </c>
      <c r="F48" s="25">
        <v>35.9</v>
      </c>
      <c r="G48" s="25">
        <v>33.6</v>
      </c>
      <c r="H48" s="25">
        <v>31.5</v>
      </c>
      <c r="I48" s="25">
        <v>27.2</v>
      </c>
      <c r="J48" s="25">
        <v>28</v>
      </c>
      <c r="K48" s="25">
        <v>25.7</v>
      </c>
    </row>
    <row r="52" spans="1:11" x14ac:dyDescent="0.25">
      <c r="A52" s="2" t="s">
        <v>26</v>
      </c>
    </row>
    <row r="53" spans="1:11" x14ac:dyDescent="0.25">
      <c r="A53" s="22" t="s">
        <v>27</v>
      </c>
    </row>
    <row r="55" spans="1:11" ht="15.75" thickBot="1" x14ac:dyDescent="0.3">
      <c r="A55" s="25"/>
      <c r="B55" s="25">
        <v>2014</v>
      </c>
      <c r="C55" s="25">
        <v>2015</v>
      </c>
      <c r="D55" s="25">
        <v>2016</v>
      </c>
      <c r="E55" s="25">
        <v>2017</v>
      </c>
      <c r="F55" s="25">
        <v>2018</v>
      </c>
      <c r="G55" s="25">
        <v>2019</v>
      </c>
      <c r="H55" s="25">
        <v>2020</v>
      </c>
      <c r="I55" s="25">
        <v>2021</v>
      </c>
      <c r="J55" s="25">
        <v>2022</v>
      </c>
      <c r="K55" s="25">
        <v>2023</v>
      </c>
    </row>
    <row r="56" spans="1:11" x14ac:dyDescent="0.25">
      <c r="A56" t="s">
        <v>21</v>
      </c>
      <c r="B56" s="26" t="s">
        <v>22</v>
      </c>
      <c r="C56">
        <v>22249</v>
      </c>
      <c r="D56">
        <v>22072</v>
      </c>
      <c r="E56">
        <v>20432</v>
      </c>
      <c r="F56">
        <v>19300</v>
      </c>
      <c r="G56">
        <v>19097</v>
      </c>
      <c r="H56">
        <v>19360</v>
      </c>
      <c r="I56">
        <v>19640</v>
      </c>
      <c r="J56">
        <v>20014</v>
      </c>
      <c r="K56">
        <v>19904</v>
      </c>
    </row>
    <row r="57" spans="1:11" x14ac:dyDescent="0.25">
      <c r="A57" t="s">
        <v>23</v>
      </c>
      <c r="B57" s="26" t="s">
        <v>22</v>
      </c>
      <c r="C57">
        <v>190</v>
      </c>
      <c r="D57">
        <v>167</v>
      </c>
      <c r="E57">
        <v>178</v>
      </c>
      <c r="F57">
        <v>179</v>
      </c>
      <c r="G57">
        <v>158</v>
      </c>
      <c r="H57">
        <v>152</v>
      </c>
      <c r="I57">
        <v>158</v>
      </c>
      <c r="J57">
        <v>156</v>
      </c>
      <c r="K57">
        <v>171</v>
      </c>
    </row>
    <row r="58" spans="1:11" x14ac:dyDescent="0.25">
      <c r="A58" t="s">
        <v>24</v>
      </c>
      <c r="B58">
        <v>225</v>
      </c>
      <c r="C58">
        <v>192</v>
      </c>
      <c r="D58">
        <v>182</v>
      </c>
      <c r="E58">
        <v>179</v>
      </c>
      <c r="F58">
        <v>159</v>
      </c>
      <c r="G58">
        <v>134</v>
      </c>
      <c r="H58">
        <v>126</v>
      </c>
      <c r="I58">
        <v>127</v>
      </c>
      <c r="J58">
        <v>119</v>
      </c>
      <c r="K58">
        <v>113</v>
      </c>
    </row>
    <row r="59" spans="1:11" ht="15.75" thickBot="1" x14ac:dyDescent="0.3">
      <c r="A59" s="25" t="s">
        <v>25</v>
      </c>
      <c r="B59" s="27" t="s">
        <v>22</v>
      </c>
      <c r="C59" s="25">
        <v>516</v>
      </c>
      <c r="D59" s="25">
        <v>427</v>
      </c>
      <c r="E59" s="25">
        <v>493</v>
      </c>
      <c r="F59" s="25">
        <v>433</v>
      </c>
      <c r="G59" s="25">
        <v>397</v>
      </c>
      <c r="H59" s="25">
        <v>373</v>
      </c>
      <c r="I59" s="25">
        <v>317</v>
      </c>
      <c r="J59" s="25">
        <v>324</v>
      </c>
      <c r="K59" s="25">
        <v>293</v>
      </c>
    </row>
    <row r="61" spans="1:11" x14ac:dyDescent="0.25">
      <c r="A61" t="s">
        <v>28</v>
      </c>
    </row>
    <row r="62" spans="1:11" x14ac:dyDescent="0.25">
      <c r="A62" t="s">
        <v>29</v>
      </c>
    </row>
    <row r="64" spans="1:11" x14ac:dyDescent="0.25">
      <c r="A64" s="28" t="s">
        <v>30</v>
      </c>
    </row>
    <row r="65" spans="1:9" x14ac:dyDescent="0.25">
      <c r="A65" t="s">
        <v>31</v>
      </c>
    </row>
    <row r="67" spans="1:9" x14ac:dyDescent="0.25">
      <c r="A67" s="28" t="s">
        <v>32</v>
      </c>
    </row>
    <row r="68" spans="1:9" x14ac:dyDescent="0.25">
      <c r="A68" t="s">
        <v>33</v>
      </c>
    </row>
    <row r="69" spans="1:9" x14ac:dyDescent="0.25">
      <c r="A69" t="s">
        <v>34</v>
      </c>
    </row>
    <row r="74" spans="1:9" x14ac:dyDescent="0.25">
      <c r="A74" s="29" t="s">
        <v>35</v>
      </c>
    </row>
    <row r="75" spans="1:9" x14ac:dyDescent="0.25">
      <c r="A75" s="30" t="s">
        <v>36</v>
      </c>
      <c r="B75" s="16"/>
      <c r="C75" s="16"/>
      <c r="D75" s="16"/>
      <c r="E75" s="16"/>
      <c r="F75" s="16"/>
      <c r="G75" s="16"/>
      <c r="H75" s="16"/>
      <c r="I75" s="16"/>
    </row>
    <row r="76" spans="1:9" x14ac:dyDescent="0.25">
      <c r="A76" s="16"/>
      <c r="B76" s="16"/>
      <c r="C76" s="16"/>
      <c r="D76" s="16"/>
      <c r="E76" s="16"/>
      <c r="F76" s="16"/>
      <c r="G76" s="16"/>
      <c r="H76" s="16"/>
      <c r="I76" s="16"/>
    </row>
    <row r="77" spans="1:9" x14ac:dyDescent="0.25">
      <c r="A77" s="16"/>
      <c r="B77" s="16"/>
      <c r="C77" s="16"/>
      <c r="D77" s="16"/>
      <c r="E77" s="16"/>
      <c r="F77" s="16"/>
      <c r="G77" s="16"/>
      <c r="H77" s="16"/>
      <c r="I77" s="16"/>
    </row>
    <row r="78" spans="1:9" x14ac:dyDescent="0.25">
      <c r="A78" s="16"/>
      <c r="B78" s="16"/>
      <c r="C78" s="16"/>
      <c r="D78" s="16"/>
      <c r="E78" s="16"/>
      <c r="F78" s="16"/>
      <c r="G78" s="16"/>
      <c r="H78" s="16"/>
      <c r="I78" s="16"/>
    </row>
    <row r="79" spans="1:9" x14ac:dyDescent="0.25">
      <c r="A79" s="16"/>
      <c r="B79" s="16"/>
      <c r="C79" s="16"/>
      <c r="D79" s="16"/>
      <c r="E79" s="16"/>
      <c r="F79" s="16"/>
      <c r="G79" s="16"/>
      <c r="H79" s="16"/>
      <c r="I79" s="16"/>
    </row>
    <row r="80" spans="1:9" x14ac:dyDescent="0.25">
      <c r="A80" s="16"/>
      <c r="B80" s="16"/>
      <c r="C80" s="16"/>
      <c r="D80" s="16"/>
      <c r="E80" s="16"/>
      <c r="F80" s="16"/>
      <c r="G80" s="16"/>
      <c r="H80" s="16"/>
      <c r="I80" s="16"/>
    </row>
    <row r="81" spans="1:9" x14ac:dyDescent="0.25">
      <c r="A81" s="16"/>
      <c r="B81" s="16"/>
      <c r="C81" s="16"/>
      <c r="D81" s="16"/>
      <c r="E81" s="16"/>
      <c r="F81" s="16"/>
      <c r="G81" s="16"/>
      <c r="H81" s="16"/>
      <c r="I81" s="16"/>
    </row>
    <row r="82" spans="1:9" x14ac:dyDescent="0.25">
      <c r="A82" s="16"/>
      <c r="B82" s="16"/>
      <c r="C82" s="16"/>
      <c r="D82" s="16"/>
      <c r="E82" s="16"/>
      <c r="F82" s="16"/>
      <c r="G82" s="16"/>
      <c r="H82" s="16"/>
      <c r="I82" s="16"/>
    </row>
    <row r="83" spans="1:9" x14ac:dyDescent="0.25">
      <c r="A83" s="16"/>
      <c r="B83" s="16"/>
      <c r="C83" s="16"/>
      <c r="D83" s="16"/>
      <c r="E83" s="16"/>
      <c r="F83" s="16"/>
      <c r="G83" s="16"/>
      <c r="H83" s="16"/>
      <c r="I83" s="16"/>
    </row>
    <row r="84" spans="1:9" x14ac:dyDescent="0.25">
      <c r="A84" s="16"/>
      <c r="B84" s="16"/>
      <c r="C84" s="16"/>
      <c r="D84" s="16"/>
      <c r="E84" s="16"/>
      <c r="F84" s="16"/>
      <c r="G84" s="16"/>
      <c r="H84" s="16"/>
      <c r="I84" s="16"/>
    </row>
    <row r="85" spans="1:9" x14ac:dyDescent="0.25">
      <c r="A85" s="16"/>
      <c r="B85" s="16"/>
      <c r="C85" s="16"/>
      <c r="D85" s="16"/>
      <c r="E85" s="16"/>
      <c r="F85" s="16"/>
      <c r="G85" s="16"/>
      <c r="H85" s="16"/>
      <c r="I85" s="16"/>
    </row>
    <row r="86" spans="1:9" x14ac:dyDescent="0.25">
      <c r="A86" s="16"/>
      <c r="B86" s="16"/>
      <c r="C86" s="16"/>
      <c r="D86" s="16"/>
      <c r="E86" s="16"/>
      <c r="F86" s="16"/>
      <c r="G86" s="16"/>
      <c r="H86" s="16"/>
      <c r="I86" s="16"/>
    </row>
    <row r="87" spans="1:9" x14ac:dyDescent="0.25">
      <c r="A87" s="16"/>
      <c r="B87" s="16"/>
      <c r="C87" s="16"/>
      <c r="D87" s="16"/>
      <c r="E87" s="16"/>
      <c r="F87" s="16"/>
      <c r="G87" s="16"/>
      <c r="H87" s="16"/>
      <c r="I87" s="16"/>
    </row>
    <row r="88" spans="1:9" x14ac:dyDescent="0.25">
      <c r="A88" s="16"/>
      <c r="B88" s="16"/>
      <c r="C88" s="16"/>
      <c r="D88" s="16"/>
      <c r="E88" s="16"/>
      <c r="F88" s="16"/>
      <c r="G88" s="16"/>
      <c r="H88" s="16"/>
      <c r="I88" s="16"/>
    </row>
    <row r="89" spans="1:9" x14ac:dyDescent="0.25">
      <c r="A89" s="16"/>
      <c r="B89" s="16"/>
      <c r="C89" s="16"/>
      <c r="D89" s="16"/>
      <c r="E89" s="16"/>
      <c r="F89" s="16"/>
      <c r="G89" s="16"/>
      <c r="H89" s="16"/>
      <c r="I89" s="16"/>
    </row>
    <row r="90" spans="1:9" x14ac:dyDescent="0.25">
      <c r="A90" s="16"/>
      <c r="B90" s="16"/>
      <c r="C90" s="16"/>
      <c r="D90" s="16"/>
      <c r="E90" s="16"/>
      <c r="F90" s="16"/>
      <c r="G90" s="16"/>
      <c r="H90" s="16"/>
      <c r="I90" s="16"/>
    </row>
  </sheetData>
  <mergeCells count="11">
    <mergeCell ref="A12:E12"/>
    <mergeCell ref="B13:E13"/>
    <mergeCell ref="B14:E14"/>
    <mergeCell ref="B15:E15"/>
    <mergeCell ref="A75:I90"/>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pageSetup paperSize="9" orientation="portrait" r:id="rId4"/>
  <drawing r:id="rId5"/>
  <legacyDrawing r:id="rId6"/>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3A21"/>
  </sheetPr>
  <dimension ref="A1:O73"/>
  <sheetViews>
    <sheetView workbookViewId="0">
      <selection activeCell="G1" sqref="G1"/>
    </sheetView>
  </sheetViews>
  <sheetFormatPr defaultRowHeight="15" x14ac:dyDescent="0.25"/>
  <cols>
    <col min="1" max="1" width="15.7109375" customWidth="1"/>
  </cols>
  <sheetData>
    <row r="1" spans="1:6" ht="23.25" x14ac:dyDescent="0.35">
      <c r="A1" s="42" t="s">
        <v>254</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288</v>
      </c>
      <c r="C6" s="8"/>
      <c r="D6" s="8"/>
      <c r="E6" s="8"/>
      <c r="F6" s="8"/>
    </row>
    <row r="7" spans="1:6" x14ac:dyDescent="0.25">
      <c r="A7" s="12" t="s">
        <v>4</v>
      </c>
      <c r="B7" s="9" t="s">
        <v>289</v>
      </c>
      <c r="C7" s="9"/>
      <c r="D7" s="9"/>
      <c r="E7" s="9"/>
      <c r="F7" s="9"/>
    </row>
    <row r="8" spans="1:6" x14ac:dyDescent="0.25">
      <c r="A8" s="12" t="s">
        <v>6</v>
      </c>
      <c r="B8" s="10" t="s">
        <v>290</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7"/>
    </row>
    <row r="13" spans="1:6" x14ac:dyDescent="0.25">
      <c r="A13" s="20" t="s">
        <v>13</v>
      </c>
      <c r="B13" s="17" t="s">
        <v>14</v>
      </c>
      <c r="C13" s="17"/>
    </row>
    <row r="14" spans="1:6" x14ac:dyDescent="0.25">
      <c r="A14" s="12" t="s">
        <v>15</v>
      </c>
      <c r="B14" s="31" t="s">
        <v>40</v>
      </c>
      <c r="C14" s="31"/>
    </row>
    <row r="15" spans="1:6" x14ac:dyDescent="0.25">
      <c r="A15" s="13" t="s">
        <v>17</v>
      </c>
      <c r="B15" s="19" t="s">
        <v>40</v>
      </c>
      <c r="C15" s="19"/>
    </row>
    <row r="19" spans="1:15" x14ac:dyDescent="0.25">
      <c r="A19" s="2" t="s">
        <v>291</v>
      </c>
    </row>
    <row r="20" spans="1:15" x14ac:dyDescent="0.25">
      <c r="A20" s="32" t="s">
        <v>292</v>
      </c>
    </row>
    <row r="22" spans="1:15" ht="15.75" thickBot="1" x14ac:dyDescent="0.3">
      <c r="A22" s="44"/>
      <c r="B22" s="44">
        <v>2010</v>
      </c>
      <c r="C22" s="44">
        <v>2011</v>
      </c>
      <c r="D22" s="44">
        <v>2012</v>
      </c>
      <c r="E22" s="44">
        <v>2013</v>
      </c>
      <c r="F22" s="44">
        <v>2014</v>
      </c>
      <c r="G22" s="44">
        <v>2015</v>
      </c>
      <c r="H22" s="44">
        <v>2016</v>
      </c>
      <c r="I22" s="44">
        <v>2017</v>
      </c>
      <c r="J22" s="44">
        <v>2018</v>
      </c>
      <c r="K22" s="44">
        <v>2019</v>
      </c>
      <c r="L22" s="44">
        <v>2020</v>
      </c>
      <c r="M22" s="44">
        <v>2021</v>
      </c>
      <c r="N22" s="44">
        <v>2022</v>
      </c>
      <c r="O22" s="44">
        <v>2023</v>
      </c>
    </row>
    <row r="23" spans="1:15" x14ac:dyDescent="0.25">
      <c r="A23" t="s">
        <v>21</v>
      </c>
      <c r="B23">
        <v>0.6</v>
      </c>
      <c r="C23">
        <v>0.6</v>
      </c>
      <c r="D23">
        <v>0.6</v>
      </c>
      <c r="E23">
        <v>0.7</v>
      </c>
      <c r="F23">
        <v>0.7</v>
      </c>
      <c r="G23">
        <v>0.7</v>
      </c>
      <c r="H23">
        <v>0.7</v>
      </c>
      <c r="I23">
        <v>0.7</v>
      </c>
      <c r="J23">
        <v>0.7</v>
      </c>
      <c r="K23">
        <v>0.6</v>
      </c>
      <c r="L23">
        <v>0.7</v>
      </c>
      <c r="M23">
        <v>0.6</v>
      </c>
      <c r="N23">
        <v>0.5</v>
      </c>
      <c r="O23">
        <v>0.5</v>
      </c>
    </row>
    <row r="24" spans="1:15" x14ac:dyDescent="0.25">
      <c r="A24" t="s">
        <v>23</v>
      </c>
      <c r="B24">
        <v>0.2</v>
      </c>
      <c r="C24">
        <v>0.2</v>
      </c>
      <c r="D24">
        <v>0.1</v>
      </c>
      <c r="E24">
        <v>0.1</v>
      </c>
      <c r="F24">
        <v>0.2</v>
      </c>
      <c r="G24">
        <v>0.1</v>
      </c>
      <c r="H24">
        <v>0.2</v>
      </c>
      <c r="I24">
        <v>0.2</v>
      </c>
      <c r="J24">
        <v>0.2</v>
      </c>
      <c r="K24">
        <v>0.2</v>
      </c>
      <c r="L24">
        <v>0.2</v>
      </c>
      <c r="M24">
        <v>0.1</v>
      </c>
      <c r="N24">
        <v>0.1</v>
      </c>
      <c r="O24">
        <v>0.1</v>
      </c>
    </row>
    <row r="25" spans="1:15" x14ac:dyDescent="0.25">
      <c r="A25" t="s">
        <v>24</v>
      </c>
      <c r="B25">
        <v>0.4</v>
      </c>
      <c r="C25">
        <v>0.5</v>
      </c>
      <c r="D25">
        <v>0.6</v>
      </c>
      <c r="E25">
        <v>0.8</v>
      </c>
      <c r="F25">
        <v>0.5</v>
      </c>
      <c r="G25">
        <v>0.5</v>
      </c>
      <c r="H25">
        <v>0.7</v>
      </c>
      <c r="I25">
        <v>0.6</v>
      </c>
      <c r="J25">
        <v>0.6</v>
      </c>
      <c r="K25">
        <v>0.4</v>
      </c>
      <c r="L25">
        <v>0.3</v>
      </c>
      <c r="M25">
        <v>0.3</v>
      </c>
      <c r="N25">
        <v>0.4</v>
      </c>
      <c r="O25">
        <v>0.4</v>
      </c>
    </row>
    <row r="26" spans="1:15" ht="15.75" thickBot="1" x14ac:dyDescent="0.3">
      <c r="A26" s="44" t="s">
        <v>25</v>
      </c>
      <c r="B26" s="44">
        <v>0.9</v>
      </c>
      <c r="C26" s="44">
        <v>0.7</v>
      </c>
      <c r="D26" s="44">
        <v>0.9</v>
      </c>
      <c r="E26" s="44">
        <v>1</v>
      </c>
      <c r="F26" s="44">
        <v>1.1000000000000001</v>
      </c>
      <c r="G26" s="44">
        <v>1.3</v>
      </c>
      <c r="H26" s="44">
        <v>1</v>
      </c>
      <c r="I26" s="44">
        <v>0.9</v>
      </c>
      <c r="J26" s="44">
        <v>1.1000000000000001</v>
      </c>
      <c r="K26" s="44">
        <v>1.1000000000000001</v>
      </c>
      <c r="L26" s="44">
        <v>1</v>
      </c>
      <c r="M26" s="44">
        <v>0.5</v>
      </c>
      <c r="N26" s="44">
        <v>0.4</v>
      </c>
      <c r="O26" s="44">
        <v>0.4</v>
      </c>
    </row>
    <row r="30" spans="1:15" x14ac:dyDescent="0.25">
      <c r="A30" s="2" t="s">
        <v>291</v>
      </c>
    </row>
    <row r="31" spans="1:15" x14ac:dyDescent="0.25">
      <c r="A31" s="32" t="s">
        <v>293</v>
      </c>
    </row>
    <row r="33" spans="1:15" ht="15.75" thickBot="1" x14ac:dyDescent="0.3">
      <c r="A33" s="44"/>
      <c r="B33" s="44">
        <v>2010</v>
      </c>
      <c r="C33" s="44">
        <v>2011</v>
      </c>
      <c r="D33" s="44">
        <v>2012</v>
      </c>
      <c r="E33" s="44">
        <v>2013</v>
      </c>
      <c r="F33" s="44">
        <v>2014</v>
      </c>
      <c r="G33" s="44">
        <v>2015</v>
      </c>
      <c r="H33" s="44">
        <v>2016</v>
      </c>
      <c r="I33" s="44">
        <v>2017</v>
      </c>
      <c r="J33" s="44">
        <v>2018</v>
      </c>
      <c r="K33" s="44">
        <v>2019</v>
      </c>
      <c r="L33" s="44">
        <v>2020</v>
      </c>
      <c r="M33" s="44">
        <v>2021</v>
      </c>
      <c r="N33" s="44">
        <v>2022</v>
      </c>
      <c r="O33" s="44">
        <v>2023</v>
      </c>
    </row>
    <row r="34" spans="1:15" x14ac:dyDescent="0.25">
      <c r="A34" t="s">
        <v>21</v>
      </c>
      <c r="B34">
        <v>0</v>
      </c>
      <c r="C34">
        <v>0.1</v>
      </c>
      <c r="D34">
        <v>0.1</v>
      </c>
      <c r="E34">
        <v>0.1</v>
      </c>
      <c r="F34">
        <v>0.1</v>
      </c>
      <c r="G34">
        <v>0.1</v>
      </c>
      <c r="H34">
        <v>0.1</v>
      </c>
      <c r="I34">
        <v>0.1</v>
      </c>
      <c r="J34">
        <v>0.1</v>
      </c>
      <c r="K34">
        <v>0.1</v>
      </c>
      <c r="L34">
        <v>0.1</v>
      </c>
      <c r="M34">
        <v>0.1</v>
      </c>
      <c r="N34">
        <v>0.1</v>
      </c>
      <c r="O34">
        <v>0.1</v>
      </c>
    </row>
    <row r="35" spans="1:15" x14ac:dyDescent="0.25">
      <c r="A35" t="s">
        <v>23</v>
      </c>
      <c r="B35" s="26" t="s">
        <v>294</v>
      </c>
      <c r="C35" s="26" t="s">
        <v>294</v>
      </c>
      <c r="D35" s="26" t="s">
        <v>294</v>
      </c>
      <c r="E35" s="26" t="s">
        <v>294</v>
      </c>
      <c r="F35" s="26" t="s">
        <v>294</v>
      </c>
      <c r="G35" s="26" t="s">
        <v>294</v>
      </c>
      <c r="H35" s="26" t="s">
        <v>22</v>
      </c>
      <c r="I35" s="26" t="s">
        <v>295</v>
      </c>
      <c r="J35" s="26" t="s">
        <v>294</v>
      </c>
      <c r="K35" s="26" t="s">
        <v>294</v>
      </c>
      <c r="L35" s="26" t="s">
        <v>294</v>
      </c>
      <c r="M35" s="26" t="s">
        <v>295</v>
      </c>
      <c r="N35" s="26" t="s">
        <v>294</v>
      </c>
      <c r="O35" s="26" t="s">
        <v>295</v>
      </c>
    </row>
    <row r="36" spans="1:15" x14ac:dyDescent="0.25">
      <c r="A36" t="s">
        <v>24</v>
      </c>
      <c r="B36" s="26" t="s">
        <v>294</v>
      </c>
      <c r="C36" s="26" t="s">
        <v>22</v>
      </c>
      <c r="D36" s="26" t="s">
        <v>295</v>
      </c>
      <c r="E36" s="26" t="s">
        <v>294</v>
      </c>
      <c r="F36" s="26" t="s">
        <v>294</v>
      </c>
      <c r="G36" s="26" t="s">
        <v>294</v>
      </c>
      <c r="H36" s="26" t="s">
        <v>294</v>
      </c>
      <c r="I36" s="26" t="s">
        <v>294</v>
      </c>
      <c r="J36" s="26" t="s">
        <v>294</v>
      </c>
      <c r="K36" s="26" t="s">
        <v>294</v>
      </c>
      <c r="L36" s="26" t="s">
        <v>294</v>
      </c>
      <c r="M36" s="26" t="s">
        <v>295</v>
      </c>
      <c r="N36" s="26" t="s">
        <v>294</v>
      </c>
      <c r="O36" s="26" t="s">
        <v>294</v>
      </c>
    </row>
    <row r="37" spans="1:15" ht="15.75" thickBot="1" x14ac:dyDescent="0.3">
      <c r="A37" s="44" t="s">
        <v>25</v>
      </c>
      <c r="B37" s="46" t="s">
        <v>294</v>
      </c>
      <c r="C37" s="46" t="s">
        <v>294</v>
      </c>
      <c r="D37" s="46" t="s">
        <v>294</v>
      </c>
      <c r="E37" s="46" t="s">
        <v>294</v>
      </c>
      <c r="F37" s="44">
        <v>0.1</v>
      </c>
      <c r="G37" s="44">
        <v>0.1</v>
      </c>
      <c r="H37" s="44">
        <v>0.1</v>
      </c>
      <c r="I37" s="44">
        <v>0.1</v>
      </c>
      <c r="J37" s="44">
        <v>0.1</v>
      </c>
      <c r="K37" s="44">
        <v>0.1</v>
      </c>
      <c r="L37" s="44">
        <v>0.1</v>
      </c>
      <c r="M37" s="44">
        <v>0.1</v>
      </c>
      <c r="N37" s="44">
        <v>0.1</v>
      </c>
      <c r="O37" s="44">
        <v>0.1</v>
      </c>
    </row>
    <row r="41" spans="1:15" x14ac:dyDescent="0.25">
      <c r="A41" s="2" t="s">
        <v>291</v>
      </c>
    </row>
    <row r="42" spans="1:15" x14ac:dyDescent="0.25">
      <c r="A42" s="32" t="s">
        <v>296</v>
      </c>
    </row>
    <row r="44" spans="1:15" ht="15.75" thickBot="1" x14ac:dyDescent="0.3">
      <c r="A44" s="44"/>
      <c r="B44" s="44">
        <v>2010</v>
      </c>
      <c r="C44" s="44">
        <v>2011</v>
      </c>
      <c r="D44" s="44">
        <v>2012</v>
      </c>
      <c r="E44" s="44">
        <v>2013</v>
      </c>
      <c r="F44" s="44">
        <v>2014</v>
      </c>
      <c r="G44" s="44">
        <v>2015</v>
      </c>
      <c r="H44" s="44">
        <v>2016</v>
      </c>
      <c r="I44" s="44">
        <v>2017</v>
      </c>
      <c r="J44" s="44">
        <v>2018</v>
      </c>
      <c r="K44" s="44">
        <v>2019</v>
      </c>
      <c r="L44" s="44">
        <v>2020</v>
      </c>
      <c r="M44" s="44">
        <v>2021</v>
      </c>
      <c r="N44" s="44">
        <v>2022</v>
      </c>
      <c r="O44" s="44">
        <v>2023</v>
      </c>
    </row>
    <row r="45" spans="1:15" x14ac:dyDescent="0.25">
      <c r="A45" t="s">
        <v>21</v>
      </c>
      <c r="B45">
        <v>1.2</v>
      </c>
      <c r="C45">
        <v>1.2</v>
      </c>
      <c r="D45">
        <v>1.2</v>
      </c>
      <c r="E45">
        <v>1.3</v>
      </c>
      <c r="F45">
        <v>1.2</v>
      </c>
      <c r="G45">
        <v>1.3</v>
      </c>
      <c r="H45">
        <v>1.2</v>
      </c>
      <c r="I45">
        <v>1.2</v>
      </c>
      <c r="J45">
        <v>1.2</v>
      </c>
      <c r="K45">
        <v>1.2</v>
      </c>
      <c r="L45">
        <v>1.3</v>
      </c>
      <c r="M45">
        <v>1.1000000000000001</v>
      </c>
      <c r="N45">
        <v>1</v>
      </c>
      <c r="O45">
        <v>0.9</v>
      </c>
    </row>
    <row r="46" spans="1:15" x14ac:dyDescent="0.25">
      <c r="A46" t="s">
        <v>23</v>
      </c>
      <c r="B46">
        <v>0.3</v>
      </c>
      <c r="C46">
        <v>0.3</v>
      </c>
      <c r="D46">
        <v>0.2</v>
      </c>
      <c r="E46">
        <v>0.3</v>
      </c>
      <c r="F46">
        <v>0.3</v>
      </c>
      <c r="G46">
        <v>0.2</v>
      </c>
      <c r="H46">
        <v>0.4</v>
      </c>
      <c r="I46">
        <v>0.4</v>
      </c>
      <c r="J46">
        <v>0.4</v>
      </c>
      <c r="K46">
        <v>0.4</v>
      </c>
      <c r="L46">
        <v>0.3</v>
      </c>
      <c r="M46">
        <v>0.2</v>
      </c>
      <c r="N46">
        <v>0.2</v>
      </c>
      <c r="O46">
        <v>0.2</v>
      </c>
    </row>
    <row r="47" spans="1:15" x14ac:dyDescent="0.25">
      <c r="A47" t="s">
        <v>24</v>
      </c>
      <c r="B47">
        <v>0.7</v>
      </c>
      <c r="C47">
        <v>1</v>
      </c>
      <c r="D47">
        <v>1.3</v>
      </c>
      <c r="E47">
        <v>1.5</v>
      </c>
      <c r="F47">
        <v>1</v>
      </c>
      <c r="G47">
        <v>1</v>
      </c>
      <c r="H47">
        <v>1.3</v>
      </c>
      <c r="I47">
        <v>1.1000000000000001</v>
      </c>
      <c r="J47">
        <v>1.1000000000000001</v>
      </c>
      <c r="K47">
        <v>0.8</v>
      </c>
      <c r="L47">
        <v>0.7</v>
      </c>
      <c r="M47">
        <v>0.6</v>
      </c>
      <c r="N47">
        <v>0.7</v>
      </c>
      <c r="O47">
        <v>0.7</v>
      </c>
    </row>
    <row r="48" spans="1:15" ht="15.75" thickBot="1" x14ac:dyDescent="0.3">
      <c r="A48" s="44" t="s">
        <v>25</v>
      </c>
      <c r="B48" s="44">
        <v>1.7</v>
      </c>
      <c r="C48" s="44">
        <v>1.4</v>
      </c>
      <c r="D48" s="44">
        <v>1.7</v>
      </c>
      <c r="E48" s="44">
        <v>2</v>
      </c>
      <c r="F48" s="44">
        <v>2.2000000000000002</v>
      </c>
      <c r="G48" s="44">
        <v>2.5</v>
      </c>
      <c r="H48" s="44">
        <v>2</v>
      </c>
      <c r="I48" s="44">
        <v>1.8</v>
      </c>
      <c r="J48" s="44">
        <v>2.1</v>
      </c>
      <c r="K48" s="44">
        <v>2.1</v>
      </c>
      <c r="L48" s="44">
        <v>1.9</v>
      </c>
      <c r="M48" s="44">
        <v>1</v>
      </c>
      <c r="N48" s="44">
        <v>0.7</v>
      </c>
      <c r="O48" s="44">
        <v>0.6</v>
      </c>
    </row>
    <row r="50" spans="1:1" x14ac:dyDescent="0.25">
      <c r="A50" t="s">
        <v>28</v>
      </c>
    </row>
    <row r="51" spans="1:1" x14ac:dyDescent="0.25">
      <c r="A51" t="s">
        <v>297</v>
      </c>
    </row>
    <row r="53" spans="1:1" x14ac:dyDescent="0.25">
      <c r="A53" s="28" t="s">
        <v>30</v>
      </c>
    </row>
    <row r="54" spans="1:1" x14ac:dyDescent="0.25">
      <c r="A54" t="s">
        <v>31</v>
      </c>
    </row>
    <row r="56" spans="1:1" x14ac:dyDescent="0.25">
      <c r="A56" s="28" t="s">
        <v>32</v>
      </c>
    </row>
    <row r="57" spans="1:1" x14ac:dyDescent="0.25">
      <c r="A57" t="s">
        <v>201</v>
      </c>
    </row>
    <row r="58" spans="1:1" x14ac:dyDescent="0.25">
      <c r="A58" t="s">
        <v>33</v>
      </c>
    </row>
    <row r="59" spans="1:1" x14ac:dyDescent="0.25">
      <c r="A59" t="s">
        <v>200</v>
      </c>
    </row>
    <row r="64" spans="1:1" x14ac:dyDescent="0.25">
      <c r="A64" s="29" t="s">
        <v>35</v>
      </c>
    </row>
    <row r="65" spans="1:9" x14ac:dyDescent="0.25">
      <c r="A65" s="30" t="s">
        <v>298</v>
      </c>
      <c r="B65" s="16"/>
      <c r="C65" s="16"/>
      <c r="D65" s="16"/>
      <c r="E65" s="16"/>
      <c r="F65" s="16"/>
      <c r="G65" s="16"/>
      <c r="H65" s="16"/>
      <c r="I65" s="16"/>
    </row>
    <row r="66" spans="1:9" x14ac:dyDescent="0.25">
      <c r="A66" s="16"/>
      <c r="B66" s="16"/>
      <c r="C66" s="16"/>
      <c r="D66" s="16"/>
      <c r="E66" s="16"/>
      <c r="F66" s="16"/>
      <c r="G66" s="16"/>
      <c r="H66" s="16"/>
      <c r="I66" s="16"/>
    </row>
    <row r="67" spans="1:9" x14ac:dyDescent="0.25">
      <c r="A67" s="16"/>
      <c r="B67" s="16"/>
      <c r="C67" s="16"/>
      <c r="D67" s="16"/>
      <c r="E67" s="16"/>
      <c r="F67" s="16"/>
      <c r="G67" s="16"/>
      <c r="H67" s="16"/>
      <c r="I67" s="16"/>
    </row>
    <row r="68" spans="1:9" x14ac:dyDescent="0.25">
      <c r="A68" s="16"/>
      <c r="B68" s="16"/>
      <c r="C68" s="16"/>
      <c r="D68" s="16"/>
      <c r="E68" s="16"/>
      <c r="F68" s="16"/>
      <c r="G68" s="16"/>
      <c r="H68" s="16"/>
      <c r="I68" s="16"/>
    </row>
    <row r="69" spans="1:9" x14ac:dyDescent="0.25">
      <c r="A69" s="16"/>
      <c r="B69" s="16"/>
      <c r="C69" s="16"/>
      <c r="D69" s="16"/>
      <c r="E69" s="16"/>
      <c r="F69" s="16"/>
      <c r="G69" s="16"/>
      <c r="H69" s="16"/>
      <c r="I69" s="16"/>
    </row>
    <row r="70" spans="1:9" x14ac:dyDescent="0.25">
      <c r="A70" s="16"/>
      <c r="B70" s="16"/>
      <c r="C70" s="16"/>
      <c r="D70" s="16"/>
      <c r="E70" s="16"/>
      <c r="F70" s="16"/>
      <c r="G70" s="16"/>
      <c r="H70" s="16"/>
      <c r="I70" s="16"/>
    </row>
    <row r="71" spans="1:9" x14ac:dyDescent="0.25">
      <c r="A71" s="16"/>
      <c r="B71" s="16"/>
      <c r="C71" s="16"/>
      <c r="D71" s="16"/>
      <c r="E71" s="16"/>
      <c r="F71" s="16"/>
      <c r="G71" s="16"/>
      <c r="H71" s="16"/>
      <c r="I71" s="16"/>
    </row>
    <row r="72" spans="1:9" x14ac:dyDescent="0.25">
      <c r="A72" s="16"/>
      <c r="B72" s="16"/>
      <c r="C72" s="16"/>
      <c r="D72" s="16"/>
      <c r="E72" s="16"/>
      <c r="F72" s="16"/>
      <c r="G72" s="16"/>
      <c r="H72" s="16"/>
      <c r="I72" s="16"/>
    </row>
    <row r="73" spans="1:9" x14ac:dyDescent="0.25">
      <c r="A73" s="16"/>
      <c r="B73" s="16"/>
      <c r="C73" s="16"/>
      <c r="D73" s="16"/>
      <c r="E73" s="16"/>
      <c r="F73" s="16"/>
      <c r="G73" s="16"/>
      <c r="H73" s="16"/>
      <c r="I73" s="16"/>
    </row>
  </sheetData>
  <mergeCells count="11">
    <mergeCell ref="A12:C12"/>
    <mergeCell ref="B13:C13"/>
    <mergeCell ref="B14:C14"/>
    <mergeCell ref="B15:C15"/>
    <mergeCell ref="A65:I73"/>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A21"/>
  </sheetPr>
  <dimension ref="A1:O58"/>
  <sheetViews>
    <sheetView workbookViewId="0">
      <selection activeCell="G1" sqref="G1"/>
    </sheetView>
  </sheetViews>
  <sheetFormatPr defaultRowHeight="15" x14ac:dyDescent="0.25"/>
  <cols>
    <col min="1" max="1" width="15.7109375" customWidth="1"/>
  </cols>
  <sheetData>
    <row r="1" spans="1:5" ht="23.25" x14ac:dyDescent="0.35">
      <c r="A1" s="42" t="s">
        <v>254</v>
      </c>
    </row>
    <row r="2" spans="1:5" x14ac:dyDescent="0.25">
      <c r="A2" s="4" t="str">
        <f>HYPERLINK("#CONTENTS!A1", "CONTENTS")</f>
        <v>CONTENTS</v>
      </c>
    </row>
    <row r="5" spans="1:5" x14ac:dyDescent="0.25">
      <c r="A5" s="5" t="s">
        <v>1</v>
      </c>
      <c r="B5" s="6"/>
      <c r="C5" s="6"/>
      <c r="D5" s="6"/>
      <c r="E5" s="7"/>
    </row>
    <row r="6" spans="1:5" ht="30" customHeight="1" x14ac:dyDescent="0.25">
      <c r="A6" s="11" t="s">
        <v>2</v>
      </c>
      <c r="B6" s="8" t="s">
        <v>299</v>
      </c>
      <c r="C6" s="8"/>
      <c r="D6" s="8"/>
      <c r="E6" s="8"/>
    </row>
    <row r="7" spans="1:5" x14ac:dyDescent="0.25">
      <c r="A7" s="12" t="s">
        <v>4</v>
      </c>
      <c r="B7" s="9" t="s">
        <v>300</v>
      </c>
      <c r="C7" s="9"/>
      <c r="D7" s="9"/>
      <c r="E7" s="9"/>
    </row>
    <row r="8" spans="1:5" x14ac:dyDescent="0.25">
      <c r="A8" s="12" t="s">
        <v>6</v>
      </c>
      <c r="B8" s="10" t="s">
        <v>301</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95</v>
      </c>
      <c r="C13" s="17"/>
    </row>
    <row r="14" spans="1:5" x14ac:dyDescent="0.25">
      <c r="A14" s="12" t="s">
        <v>15</v>
      </c>
      <c r="B14" s="31" t="s">
        <v>40</v>
      </c>
      <c r="C14" s="31"/>
    </row>
    <row r="15" spans="1:5" x14ac:dyDescent="0.25">
      <c r="A15" s="13" t="s">
        <v>17</v>
      </c>
      <c r="B15" s="19" t="s">
        <v>40</v>
      </c>
      <c r="C15" s="19"/>
    </row>
    <row r="19" spans="1:15" x14ac:dyDescent="0.25">
      <c r="A19" s="2" t="s">
        <v>302</v>
      </c>
    </row>
    <row r="20" spans="1:15" x14ac:dyDescent="0.25">
      <c r="A20" s="32" t="s">
        <v>303</v>
      </c>
    </row>
    <row r="22" spans="1:15" ht="15.75" thickBot="1" x14ac:dyDescent="0.3">
      <c r="A22" s="44"/>
      <c r="B22" s="44">
        <v>2010</v>
      </c>
      <c r="C22" s="44">
        <v>2011</v>
      </c>
      <c r="D22" s="44">
        <v>2012</v>
      </c>
      <c r="E22" s="44">
        <v>2013</v>
      </c>
      <c r="F22" s="44">
        <v>2014</v>
      </c>
      <c r="G22" s="44">
        <v>2015</v>
      </c>
      <c r="H22" s="44">
        <v>2016</v>
      </c>
      <c r="I22" s="44">
        <v>2017</v>
      </c>
      <c r="J22" s="44">
        <v>2018</v>
      </c>
      <c r="K22" s="44">
        <v>2019</v>
      </c>
      <c r="L22" s="44">
        <v>2020</v>
      </c>
      <c r="M22" s="44">
        <v>2021</v>
      </c>
      <c r="N22" s="44">
        <v>2022</v>
      </c>
      <c r="O22" s="44">
        <v>2023</v>
      </c>
    </row>
    <row r="23" spans="1:15" x14ac:dyDescent="0.25">
      <c r="A23" t="s">
        <v>21</v>
      </c>
      <c r="B23">
        <v>24</v>
      </c>
      <c r="C23">
        <v>23.9</v>
      </c>
      <c r="D23">
        <v>25.9</v>
      </c>
      <c r="E23">
        <v>27.3</v>
      </c>
      <c r="F23">
        <v>27.8</v>
      </c>
      <c r="G23">
        <v>28.2</v>
      </c>
      <c r="H23">
        <v>28.4</v>
      </c>
      <c r="I23">
        <v>30</v>
      </c>
      <c r="J23">
        <v>30.9</v>
      </c>
      <c r="K23">
        <v>32.1</v>
      </c>
      <c r="L23">
        <v>32.700000000000003</v>
      </c>
      <c r="M23">
        <v>33.1</v>
      </c>
      <c r="N23">
        <v>32.5</v>
      </c>
      <c r="O23">
        <v>33.200000000000003</v>
      </c>
    </row>
    <row r="24" spans="1:15" x14ac:dyDescent="0.25">
      <c r="A24" t="s">
        <v>23</v>
      </c>
      <c r="B24">
        <v>37.6</v>
      </c>
      <c r="C24">
        <v>39.1</v>
      </c>
      <c r="D24">
        <v>40.799999999999997</v>
      </c>
      <c r="E24">
        <v>38</v>
      </c>
      <c r="F24">
        <v>38.5</v>
      </c>
      <c r="G24">
        <v>37.4</v>
      </c>
      <c r="H24">
        <v>37.4</v>
      </c>
      <c r="I24">
        <v>37.4</v>
      </c>
      <c r="J24">
        <v>36.299999999999997</v>
      </c>
      <c r="K24">
        <v>39.700000000000003</v>
      </c>
      <c r="L24">
        <v>39.700000000000003</v>
      </c>
      <c r="M24">
        <v>41.3</v>
      </c>
      <c r="N24">
        <v>42.5</v>
      </c>
      <c r="O24">
        <v>44.1</v>
      </c>
    </row>
    <row r="25" spans="1:15" x14ac:dyDescent="0.25">
      <c r="A25" t="s">
        <v>24</v>
      </c>
      <c r="B25">
        <v>24.8</v>
      </c>
      <c r="C25">
        <v>25.5</v>
      </c>
      <c r="D25">
        <v>25.8</v>
      </c>
      <c r="E25">
        <v>23.8</v>
      </c>
      <c r="F25">
        <v>25.8</v>
      </c>
      <c r="G25">
        <v>25.2</v>
      </c>
      <c r="H25">
        <v>18.5</v>
      </c>
      <c r="I25">
        <v>18</v>
      </c>
      <c r="J25">
        <v>20.5</v>
      </c>
      <c r="K25">
        <v>19.899999999999999</v>
      </c>
      <c r="L25">
        <v>31.1</v>
      </c>
      <c r="M25">
        <v>31.8</v>
      </c>
      <c r="N25">
        <v>32.5</v>
      </c>
      <c r="O25">
        <v>33.1</v>
      </c>
    </row>
    <row r="26" spans="1:15" ht="15.75" thickBot="1" x14ac:dyDescent="0.3">
      <c r="A26" s="44" t="s">
        <v>25</v>
      </c>
      <c r="B26" s="44">
        <v>22.4</v>
      </c>
      <c r="C26" s="44">
        <v>24.4</v>
      </c>
      <c r="D26" s="44">
        <v>32.4</v>
      </c>
      <c r="E26" s="44">
        <v>34.1</v>
      </c>
      <c r="F26" s="44">
        <v>33.6</v>
      </c>
      <c r="G26" s="44">
        <v>33.6</v>
      </c>
      <c r="H26" s="44">
        <v>34</v>
      </c>
      <c r="I26" s="44">
        <v>36.4</v>
      </c>
      <c r="J26" s="44">
        <v>37.6</v>
      </c>
      <c r="K26" s="44">
        <v>37.6</v>
      </c>
      <c r="L26" s="44">
        <v>39.4</v>
      </c>
      <c r="M26" s="44">
        <v>39.6</v>
      </c>
      <c r="N26" s="46" t="s">
        <v>22</v>
      </c>
      <c r="O26" s="46" t="s">
        <v>22</v>
      </c>
    </row>
    <row r="30" spans="1:15" x14ac:dyDescent="0.25">
      <c r="A30" s="2" t="s">
        <v>302</v>
      </c>
    </row>
    <row r="31" spans="1:15" x14ac:dyDescent="0.25">
      <c r="A31" s="32" t="s">
        <v>304</v>
      </c>
    </row>
    <row r="33" spans="1:15" ht="15.75" thickBot="1" x14ac:dyDescent="0.3">
      <c r="A33" s="44"/>
      <c r="B33" s="44">
        <v>2010</v>
      </c>
      <c r="C33" s="44">
        <v>2011</v>
      </c>
      <c r="D33" s="44">
        <v>2012</v>
      </c>
      <c r="E33" s="44">
        <v>2013</v>
      </c>
      <c r="F33" s="44">
        <v>2014</v>
      </c>
      <c r="G33" s="44">
        <v>2015</v>
      </c>
      <c r="H33" s="44">
        <v>2016</v>
      </c>
      <c r="I33" s="44">
        <v>2017</v>
      </c>
      <c r="J33" s="44">
        <v>2018</v>
      </c>
      <c r="K33" s="44">
        <v>2019</v>
      </c>
      <c r="L33" s="44">
        <v>2020</v>
      </c>
      <c r="M33" s="44">
        <v>2021</v>
      </c>
      <c r="N33" s="44">
        <v>2022</v>
      </c>
      <c r="O33" s="44">
        <v>2023</v>
      </c>
    </row>
    <row r="34" spans="1:15" x14ac:dyDescent="0.25">
      <c r="A34" t="s">
        <v>21</v>
      </c>
      <c r="B34">
        <v>25</v>
      </c>
      <c r="C34">
        <v>23.6</v>
      </c>
      <c r="D34">
        <v>25.2</v>
      </c>
      <c r="E34">
        <v>25.9</v>
      </c>
      <c r="F34">
        <v>27.7</v>
      </c>
      <c r="G34">
        <v>27.7</v>
      </c>
      <c r="H34">
        <v>27.6</v>
      </c>
      <c r="I34">
        <v>28.5</v>
      </c>
      <c r="J34">
        <v>30.1</v>
      </c>
      <c r="K34">
        <v>31.4</v>
      </c>
      <c r="L34">
        <v>32.700000000000003</v>
      </c>
      <c r="M34">
        <v>33.4</v>
      </c>
      <c r="N34">
        <v>33.9</v>
      </c>
      <c r="O34">
        <v>35.200000000000003</v>
      </c>
    </row>
    <row r="35" spans="1:15" x14ac:dyDescent="0.25">
      <c r="A35" t="s">
        <v>23</v>
      </c>
      <c r="B35">
        <v>47.4</v>
      </c>
      <c r="C35">
        <v>39.1</v>
      </c>
      <c r="D35">
        <v>43.5</v>
      </c>
      <c r="E35">
        <v>45.5</v>
      </c>
      <c r="F35">
        <v>30</v>
      </c>
      <c r="G35">
        <v>29.4</v>
      </c>
      <c r="H35">
        <v>29.4</v>
      </c>
      <c r="I35">
        <v>40.9</v>
      </c>
      <c r="J35">
        <v>40.9</v>
      </c>
      <c r="K35">
        <v>31.6</v>
      </c>
      <c r="L35">
        <v>35</v>
      </c>
      <c r="M35">
        <v>30</v>
      </c>
      <c r="N35">
        <v>30</v>
      </c>
      <c r="O35">
        <v>36.4</v>
      </c>
    </row>
    <row r="36" spans="1:15" x14ac:dyDescent="0.25">
      <c r="A36" t="s">
        <v>24</v>
      </c>
      <c r="B36">
        <v>15.8</v>
      </c>
      <c r="C36">
        <v>10.5</v>
      </c>
      <c r="D36">
        <v>13.6</v>
      </c>
      <c r="E36">
        <v>19</v>
      </c>
      <c r="F36">
        <v>19</v>
      </c>
      <c r="G36">
        <v>14.3</v>
      </c>
      <c r="H36">
        <v>19</v>
      </c>
      <c r="I36">
        <v>28.6</v>
      </c>
      <c r="J36">
        <v>23.8</v>
      </c>
      <c r="K36">
        <v>19</v>
      </c>
      <c r="L36">
        <v>27.8</v>
      </c>
      <c r="M36">
        <v>27.8</v>
      </c>
      <c r="N36">
        <v>27.8</v>
      </c>
      <c r="O36">
        <v>22.2</v>
      </c>
    </row>
    <row r="37" spans="1:15" ht="15.75" thickBot="1" x14ac:dyDescent="0.3">
      <c r="A37" s="44" t="s">
        <v>25</v>
      </c>
      <c r="B37" s="44">
        <v>18.5</v>
      </c>
      <c r="C37" s="44">
        <v>14.3</v>
      </c>
      <c r="D37" s="44">
        <v>26.3</v>
      </c>
      <c r="E37" s="44">
        <v>13.6</v>
      </c>
      <c r="F37" s="44">
        <v>21.1</v>
      </c>
      <c r="G37" s="44">
        <v>21.1</v>
      </c>
      <c r="H37" s="44">
        <v>25</v>
      </c>
      <c r="I37" s="44">
        <v>22.7</v>
      </c>
      <c r="J37" s="44">
        <v>22.7</v>
      </c>
      <c r="K37" s="44">
        <v>22.7</v>
      </c>
      <c r="L37" s="44">
        <v>45.8</v>
      </c>
      <c r="M37" s="44">
        <v>45.8</v>
      </c>
      <c r="N37" s="46" t="s">
        <v>22</v>
      </c>
      <c r="O37" s="46" t="s">
        <v>22</v>
      </c>
    </row>
    <row r="39" spans="1:15" x14ac:dyDescent="0.25">
      <c r="A39" t="s">
        <v>305</v>
      </c>
    </row>
    <row r="40" spans="1:15" x14ac:dyDescent="0.25">
      <c r="A40" t="s">
        <v>306</v>
      </c>
    </row>
    <row r="42" spans="1:15" x14ac:dyDescent="0.25">
      <c r="A42" s="28" t="s">
        <v>30</v>
      </c>
    </row>
    <row r="43" spans="1:15" x14ac:dyDescent="0.25">
      <c r="A43" t="s">
        <v>31</v>
      </c>
    </row>
    <row r="48" spans="1:15" x14ac:dyDescent="0.25">
      <c r="A48" s="29" t="s">
        <v>35</v>
      </c>
    </row>
    <row r="49" spans="1:9" x14ac:dyDescent="0.25">
      <c r="A49" s="30" t="s">
        <v>307</v>
      </c>
      <c r="B49" s="16"/>
      <c r="C49" s="16"/>
      <c r="D49" s="16"/>
      <c r="E49" s="16"/>
      <c r="F49" s="16"/>
      <c r="G49" s="16"/>
      <c r="H49" s="16"/>
      <c r="I49" s="16"/>
    </row>
    <row r="50" spans="1:9" x14ac:dyDescent="0.25">
      <c r="A50" s="16"/>
      <c r="B50" s="16"/>
      <c r="C50" s="16"/>
      <c r="D50" s="16"/>
      <c r="E50" s="16"/>
      <c r="F50" s="16"/>
      <c r="G50" s="16"/>
      <c r="H50" s="16"/>
      <c r="I50" s="16"/>
    </row>
    <row r="51" spans="1:9" x14ac:dyDescent="0.25">
      <c r="A51" s="16"/>
      <c r="B51" s="16"/>
      <c r="C51" s="16"/>
      <c r="D51" s="16"/>
      <c r="E51" s="16"/>
      <c r="F51" s="16"/>
      <c r="G51" s="16"/>
      <c r="H51" s="16"/>
      <c r="I51" s="16"/>
    </row>
    <row r="52" spans="1:9" x14ac:dyDescent="0.25">
      <c r="A52" s="16"/>
      <c r="B52" s="16"/>
      <c r="C52" s="16"/>
      <c r="D52" s="16"/>
      <c r="E52" s="16"/>
      <c r="F52" s="16"/>
      <c r="G52" s="16"/>
      <c r="H52" s="16"/>
      <c r="I52" s="16"/>
    </row>
    <row r="53" spans="1:9" x14ac:dyDescent="0.25">
      <c r="A53" s="16"/>
      <c r="B53" s="16"/>
      <c r="C53" s="16"/>
      <c r="D53" s="16"/>
      <c r="E53" s="16"/>
      <c r="F53" s="16"/>
      <c r="G53" s="16"/>
      <c r="H53" s="16"/>
      <c r="I53" s="16"/>
    </row>
    <row r="54" spans="1:9" x14ac:dyDescent="0.25">
      <c r="A54" s="16"/>
      <c r="B54" s="16"/>
      <c r="C54" s="16"/>
      <c r="D54" s="16"/>
      <c r="E54" s="16"/>
      <c r="F54" s="16"/>
      <c r="G54" s="16"/>
      <c r="H54" s="16"/>
      <c r="I54" s="16"/>
    </row>
    <row r="55" spans="1:9" x14ac:dyDescent="0.25">
      <c r="A55" s="16"/>
      <c r="B55" s="16"/>
      <c r="C55" s="16"/>
      <c r="D55" s="16"/>
      <c r="E55" s="16"/>
      <c r="F55" s="16"/>
      <c r="G55" s="16"/>
      <c r="H55" s="16"/>
      <c r="I55" s="16"/>
    </row>
    <row r="56" spans="1:9" x14ac:dyDescent="0.25">
      <c r="A56" s="16"/>
      <c r="B56" s="16"/>
      <c r="C56" s="16"/>
      <c r="D56" s="16"/>
      <c r="E56" s="16"/>
      <c r="F56" s="16"/>
      <c r="G56" s="16"/>
      <c r="H56" s="16"/>
      <c r="I56" s="16"/>
    </row>
    <row r="57" spans="1:9" x14ac:dyDescent="0.25">
      <c r="A57" s="16"/>
      <c r="B57" s="16"/>
      <c r="C57" s="16"/>
      <c r="D57" s="16"/>
      <c r="E57" s="16"/>
      <c r="F57" s="16"/>
      <c r="G57" s="16"/>
      <c r="H57" s="16"/>
      <c r="I57" s="16"/>
    </row>
    <row r="58" spans="1:9" x14ac:dyDescent="0.25">
      <c r="A58" s="16"/>
      <c r="B58" s="16"/>
      <c r="C58" s="16"/>
      <c r="D58" s="16"/>
      <c r="E58" s="16"/>
      <c r="F58" s="16"/>
      <c r="G58" s="16"/>
      <c r="H58" s="16"/>
      <c r="I58" s="16"/>
    </row>
  </sheetData>
  <mergeCells count="11">
    <mergeCell ref="A12:C12"/>
    <mergeCell ref="B13:C13"/>
    <mergeCell ref="B14:C14"/>
    <mergeCell ref="B15:C15"/>
    <mergeCell ref="A49:I58"/>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A21"/>
  </sheetPr>
  <dimension ref="A1:O60"/>
  <sheetViews>
    <sheetView workbookViewId="0">
      <selection activeCell="G1" sqref="G1"/>
    </sheetView>
  </sheetViews>
  <sheetFormatPr defaultRowHeight="15" x14ac:dyDescent="0.25"/>
  <cols>
    <col min="1" max="1" width="15.7109375" customWidth="1"/>
  </cols>
  <sheetData>
    <row r="1" spans="1:5" ht="23.25" x14ac:dyDescent="0.35">
      <c r="A1" s="42" t="s">
        <v>254</v>
      </c>
    </row>
    <row r="2" spans="1:5" x14ac:dyDescent="0.25">
      <c r="A2" s="4" t="str">
        <f>HYPERLINK("#CONTENTS!A1", "CONTENTS")</f>
        <v>CONTENTS</v>
      </c>
    </row>
    <row r="5" spans="1:5" x14ac:dyDescent="0.25">
      <c r="A5" s="5" t="s">
        <v>1</v>
      </c>
      <c r="B5" s="6"/>
      <c r="C5" s="6"/>
      <c r="D5" s="6"/>
      <c r="E5" s="7"/>
    </row>
    <row r="6" spans="1:5" ht="30" customHeight="1" x14ac:dyDescent="0.25">
      <c r="A6" s="11" t="s">
        <v>2</v>
      </c>
      <c r="B6" s="8" t="s">
        <v>308</v>
      </c>
      <c r="C6" s="8"/>
      <c r="D6" s="8"/>
      <c r="E6" s="8"/>
    </row>
    <row r="7" spans="1:5" x14ac:dyDescent="0.25">
      <c r="A7" s="12" t="s">
        <v>4</v>
      </c>
      <c r="B7" s="9" t="s">
        <v>309</v>
      </c>
      <c r="C7" s="9"/>
      <c r="D7" s="9"/>
      <c r="E7" s="9"/>
    </row>
    <row r="8" spans="1:5" x14ac:dyDescent="0.25">
      <c r="A8" s="12" t="s">
        <v>6</v>
      </c>
      <c r="B8" s="10" t="s">
        <v>310</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95</v>
      </c>
      <c r="C13" s="17"/>
    </row>
    <row r="14" spans="1:5" x14ac:dyDescent="0.25">
      <c r="A14" s="12" t="s">
        <v>15</v>
      </c>
      <c r="B14" s="9" t="s">
        <v>311</v>
      </c>
      <c r="C14" s="9"/>
    </row>
    <row r="15" spans="1:5" x14ac:dyDescent="0.25">
      <c r="A15" s="13" t="s">
        <v>17</v>
      </c>
      <c r="B15" s="19" t="s">
        <v>312</v>
      </c>
      <c r="C15" s="19"/>
    </row>
    <row r="19" spans="1:15" x14ac:dyDescent="0.25">
      <c r="A19" s="2" t="s">
        <v>313</v>
      </c>
    </row>
    <row r="20" spans="1:15" x14ac:dyDescent="0.25">
      <c r="A20" s="22" t="s">
        <v>314</v>
      </c>
    </row>
    <row r="22" spans="1:15" ht="15.75" thickBot="1" x14ac:dyDescent="0.3">
      <c r="A22" s="44"/>
      <c r="B22" s="44">
        <v>2010</v>
      </c>
      <c r="C22" s="44">
        <v>2011</v>
      </c>
      <c r="D22" s="44">
        <v>2012</v>
      </c>
      <c r="E22" s="44">
        <v>2013</v>
      </c>
      <c r="F22" s="44">
        <v>2014</v>
      </c>
      <c r="G22" s="44">
        <v>2015</v>
      </c>
      <c r="H22" s="44">
        <v>2016</v>
      </c>
      <c r="I22" s="44">
        <v>2017</v>
      </c>
      <c r="J22" s="44">
        <v>2018</v>
      </c>
      <c r="K22" s="44">
        <v>2019</v>
      </c>
      <c r="L22" s="44">
        <v>2020</v>
      </c>
      <c r="M22" s="44">
        <v>2021</v>
      </c>
      <c r="N22" s="44">
        <v>2022</v>
      </c>
      <c r="O22" s="44">
        <v>2023</v>
      </c>
    </row>
    <row r="23" spans="1:15" x14ac:dyDescent="0.25">
      <c r="A23" t="s">
        <v>21</v>
      </c>
      <c r="B23">
        <v>11.8</v>
      </c>
      <c r="C23">
        <v>13.4</v>
      </c>
      <c r="D23">
        <v>15.4</v>
      </c>
      <c r="E23">
        <v>17.5</v>
      </c>
      <c r="F23">
        <v>19.8</v>
      </c>
      <c r="G23">
        <v>22.2</v>
      </c>
      <c r="H23">
        <v>23.6</v>
      </c>
      <c r="I23">
        <v>25.1</v>
      </c>
      <c r="J23">
        <v>26.4</v>
      </c>
      <c r="K23">
        <v>28.4</v>
      </c>
      <c r="L23">
        <v>29.5</v>
      </c>
      <c r="M23">
        <v>30.6</v>
      </c>
      <c r="N23">
        <v>32.299999999999997</v>
      </c>
      <c r="O23">
        <v>33.799999999999997</v>
      </c>
    </row>
    <row r="24" spans="1:15" x14ac:dyDescent="0.25">
      <c r="A24" t="s">
        <v>23</v>
      </c>
      <c r="B24">
        <v>17.7</v>
      </c>
      <c r="C24">
        <v>16.3</v>
      </c>
      <c r="D24">
        <v>20.8</v>
      </c>
      <c r="E24">
        <v>22.9</v>
      </c>
      <c r="F24">
        <v>24</v>
      </c>
      <c r="G24">
        <v>25.8</v>
      </c>
      <c r="H24">
        <v>27.1</v>
      </c>
      <c r="I24">
        <v>30.3</v>
      </c>
      <c r="J24">
        <v>27.7</v>
      </c>
      <c r="K24">
        <v>30</v>
      </c>
      <c r="L24">
        <v>33.6</v>
      </c>
      <c r="M24">
        <v>34.9</v>
      </c>
      <c r="N24">
        <v>41</v>
      </c>
      <c r="O24">
        <v>41.4</v>
      </c>
    </row>
    <row r="25" spans="1:15" x14ac:dyDescent="0.25">
      <c r="A25" t="s">
        <v>24</v>
      </c>
      <c r="B25">
        <v>15.6</v>
      </c>
      <c r="C25">
        <v>19</v>
      </c>
      <c r="D25">
        <v>15.1</v>
      </c>
      <c r="E25">
        <v>15.1</v>
      </c>
      <c r="F25">
        <v>19</v>
      </c>
      <c r="G25">
        <v>22.2</v>
      </c>
      <c r="H25">
        <v>19.899999999999999</v>
      </c>
      <c r="I25">
        <v>21.6</v>
      </c>
      <c r="J25">
        <v>17.2</v>
      </c>
      <c r="K25">
        <v>27</v>
      </c>
      <c r="L25">
        <v>26.2</v>
      </c>
      <c r="M25">
        <v>23.4</v>
      </c>
      <c r="N25">
        <v>29.3</v>
      </c>
      <c r="O25">
        <v>31.8</v>
      </c>
    </row>
    <row r="26" spans="1:15" ht="15.75" thickBot="1" x14ac:dyDescent="0.3">
      <c r="A26" s="44" t="s">
        <v>25</v>
      </c>
      <c r="B26" s="44">
        <v>12.4</v>
      </c>
      <c r="C26" s="44">
        <v>17.3</v>
      </c>
      <c r="D26" s="44">
        <v>17.600000000000001</v>
      </c>
      <c r="E26" s="44">
        <v>17</v>
      </c>
      <c r="F26" s="44">
        <v>15.3</v>
      </c>
      <c r="G26" s="44">
        <v>21.4</v>
      </c>
      <c r="H26" s="44">
        <v>20</v>
      </c>
      <c r="I26" s="44">
        <v>19.100000000000001</v>
      </c>
      <c r="J26" s="44">
        <v>21.2</v>
      </c>
      <c r="K26" s="44">
        <v>15.6</v>
      </c>
      <c r="L26" s="44">
        <v>21.7</v>
      </c>
      <c r="M26" s="44">
        <v>23.4</v>
      </c>
      <c r="N26" s="44">
        <v>19.2</v>
      </c>
      <c r="O26" s="44">
        <v>18.2</v>
      </c>
    </row>
    <row r="30" spans="1:15" x14ac:dyDescent="0.25">
      <c r="A30" s="2" t="s">
        <v>313</v>
      </c>
    </row>
    <row r="31" spans="1:15" x14ac:dyDescent="0.25">
      <c r="A31" s="22" t="s">
        <v>315</v>
      </c>
    </row>
    <row r="33" spans="1:15" ht="15.75" thickBot="1" x14ac:dyDescent="0.3">
      <c r="A33" s="44"/>
      <c r="B33" s="44">
        <v>2010</v>
      </c>
      <c r="C33" s="44">
        <v>2011</v>
      </c>
      <c r="D33" s="44">
        <v>2012</v>
      </c>
      <c r="E33" s="44">
        <v>2013</v>
      </c>
      <c r="F33" s="44">
        <v>2014</v>
      </c>
      <c r="G33" s="44">
        <v>2015</v>
      </c>
      <c r="H33" s="44">
        <v>2016</v>
      </c>
      <c r="I33" s="44">
        <v>2017</v>
      </c>
      <c r="J33" s="44">
        <v>2018</v>
      </c>
      <c r="K33" s="44">
        <v>2019</v>
      </c>
      <c r="L33" s="44">
        <v>2020</v>
      </c>
      <c r="M33" s="44">
        <v>2021</v>
      </c>
      <c r="N33" s="44">
        <v>2022</v>
      </c>
      <c r="O33" s="44">
        <v>2023</v>
      </c>
    </row>
    <row r="34" spans="1:15" x14ac:dyDescent="0.25">
      <c r="A34" t="s">
        <v>21</v>
      </c>
      <c r="B34" s="26" t="s">
        <v>22</v>
      </c>
      <c r="C34" s="26" t="s">
        <v>22</v>
      </c>
      <c r="D34">
        <v>10.3</v>
      </c>
      <c r="E34">
        <v>11.7</v>
      </c>
      <c r="F34">
        <v>12.4</v>
      </c>
      <c r="G34">
        <v>13.7</v>
      </c>
      <c r="H34">
        <v>14.7</v>
      </c>
      <c r="I34">
        <v>15.5</v>
      </c>
      <c r="J34">
        <v>16.5</v>
      </c>
      <c r="K34">
        <v>18</v>
      </c>
      <c r="L34">
        <v>19.3</v>
      </c>
      <c r="M34">
        <v>20.2</v>
      </c>
      <c r="N34">
        <v>21.1</v>
      </c>
      <c r="O34">
        <v>22.2</v>
      </c>
    </row>
    <row r="35" spans="1:15" x14ac:dyDescent="0.25">
      <c r="A35" t="s">
        <v>23</v>
      </c>
      <c r="B35" s="26" t="s">
        <v>22</v>
      </c>
      <c r="C35" s="26" t="s">
        <v>22</v>
      </c>
      <c r="D35">
        <v>11.2</v>
      </c>
      <c r="E35">
        <v>11.8</v>
      </c>
      <c r="F35">
        <v>11.7</v>
      </c>
      <c r="G35">
        <v>8.3000000000000007</v>
      </c>
      <c r="H35">
        <v>9.4</v>
      </c>
      <c r="I35">
        <v>15.9</v>
      </c>
      <c r="J35">
        <v>11</v>
      </c>
      <c r="K35">
        <v>17.100000000000001</v>
      </c>
      <c r="L35">
        <v>20.2</v>
      </c>
      <c r="M35">
        <v>22.5</v>
      </c>
      <c r="N35">
        <v>22</v>
      </c>
      <c r="O35">
        <v>23.6</v>
      </c>
    </row>
    <row r="36" spans="1:15" x14ac:dyDescent="0.25">
      <c r="A36" t="s">
        <v>24</v>
      </c>
      <c r="B36" s="26" t="s">
        <v>22</v>
      </c>
      <c r="C36" s="26" t="s">
        <v>22</v>
      </c>
      <c r="D36">
        <v>16.7</v>
      </c>
      <c r="E36">
        <v>18.100000000000001</v>
      </c>
      <c r="F36">
        <v>16.3</v>
      </c>
      <c r="G36">
        <v>22</v>
      </c>
      <c r="H36">
        <v>22.2</v>
      </c>
      <c r="I36">
        <v>19.100000000000001</v>
      </c>
      <c r="J36">
        <v>20.6</v>
      </c>
      <c r="K36">
        <v>12.3</v>
      </c>
      <c r="L36">
        <v>13.4</v>
      </c>
      <c r="M36">
        <v>14.3</v>
      </c>
      <c r="N36">
        <v>20</v>
      </c>
      <c r="O36">
        <v>20.3</v>
      </c>
    </row>
    <row r="37" spans="1:15" ht="15.75" thickBot="1" x14ac:dyDescent="0.3">
      <c r="A37" s="44" t="s">
        <v>25</v>
      </c>
      <c r="B37" s="46" t="s">
        <v>22</v>
      </c>
      <c r="C37" s="46" t="s">
        <v>22</v>
      </c>
      <c r="D37" s="44">
        <v>18.3</v>
      </c>
      <c r="E37" s="44">
        <v>21.1</v>
      </c>
      <c r="F37" s="44">
        <v>23</v>
      </c>
      <c r="G37" s="44">
        <v>29.7</v>
      </c>
      <c r="H37" s="44">
        <v>24.1</v>
      </c>
      <c r="I37" s="44">
        <v>19.3</v>
      </c>
      <c r="J37" s="44">
        <v>21.7</v>
      </c>
      <c r="K37" s="44">
        <v>20.7</v>
      </c>
      <c r="L37" s="44">
        <v>31.3</v>
      </c>
      <c r="M37" s="44">
        <v>31.7</v>
      </c>
      <c r="N37" s="44">
        <v>33.299999999999997</v>
      </c>
      <c r="O37" s="44">
        <v>29.4</v>
      </c>
    </row>
    <row r="39" spans="1:15" x14ac:dyDescent="0.25">
      <c r="A39" t="s">
        <v>305</v>
      </c>
    </row>
    <row r="40" spans="1:15" x14ac:dyDescent="0.25">
      <c r="A40" t="s">
        <v>316</v>
      </c>
    </row>
    <row r="42" spans="1:15" x14ac:dyDescent="0.25">
      <c r="A42" s="28" t="s">
        <v>30</v>
      </c>
    </row>
    <row r="43" spans="1:15" x14ac:dyDescent="0.25">
      <c r="A43" t="s">
        <v>31</v>
      </c>
    </row>
    <row r="48" spans="1:15" x14ac:dyDescent="0.25">
      <c r="A48" s="29" t="s">
        <v>35</v>
      </c>
    </row>
    <row r="49" spans="1:9" x14ac:dyDescent="0.25">
      <c r="A49" s="30" t="s">
        <v>317</v>
      </c>
      <c r="B49" s="16"/>
      <c r="C49" s="16"/>
      <c r="D49" s="16"/>
      <c r="E49" s="16"/>
      <c r="F49" s="16"/>
      <c r="G49" s="16"/>
      <c r="H49" s="16"/>
      <c r="I49" s="16"/>
    </row>
    <row r="50" spans="1:9" x14ac:dyDescent="0.25">
      <c r="A50" s="16"/>
      <c r="B50" s="16"/>
      <c r="C50" s="16"/>
      <c r="D50" s="16"/>
      <c r="E50" s="16"/>
      <c r="F50" s="16"/>
      <c r="G50" s="16"/>
      <c r="H50" s="16"/>
      <c r="I50" s="16"/>
    </row>
    <row r="51" spans="1:9" x14ac:dyDescent="0.25">
      <c r="A51" s="16"/>
      <c r="B51" s="16"/>
      <c r="C51" s="16"/>
      <c r="D51" s="16"/>
      <c r="E51" s="16"/>
      <c r="F51" s="16"/>
      <c r="G51" s="16"/>
      <c r="H51" s="16"/>
      <c r="I51" s="16"/>
    </row>
    <row r="52" spans="1:9" x14ac:dyDescent="0.25">
      <c r="A52" s="16"/>
      <c r="B52" s="16"/>
      <c r="C52" s="16"/>
      <c r="D52" s="16"/>
      <c r="E52" s="16"/>
      <c r="F52" s="16"/>
      <c r="G52" s="16"/>
      <c r="H52" s="16"/>
      <c r="I52" s="16"/>
    </row>
    <row r="53" spans="1:9" x14ac:dyDescent="0.25">
      <c r="A53" s="16"/>
      <c r="B53" s="16"/>
      <c r="C53" s="16"/>
      <c r="D53" s="16"/>
      <c r="E53" s="16"/>
      <c r="F53" s="16"/>
      <c r="G53" s="16"/>
      <c r="H53" s="16"/>
      <c r="I53" s="16"/>
    </row>
    <row r="54" spans="1:9" x14ac:dyDescent="0.25">
      <c r="A54" s="16"/>
      <c r="B54" s="16"/>
      <c r="C54" s="16"/>
      <c r="D54" s="16"/>
      <c r="E54" s="16"/>
      <c r="F54" s="16"/>
      <c r="G54" s="16"/>
      <c r="H54" s="16"/>
      <c r="I54" s="16"/>
    </row>
    <row r="55" spans="1:9" x14ac:dyDescent="0.25">
      <c r="A55" s="16"/>
      <c r="B55" s="16"/>
      <c r="C55" s="16"/>
      <c r="D55" s="16"/>
      <c r="E55" s="16"/>
      <c r="F55" s="16"/>
      <c r="G55" s="16"/>
      <c r="H55" s="16"/>
      <c r="I55" s="16"/>
    </row>
    <row r="56" spans="1:9" x14ac:dyDescent="0.25">
      <c r="A56" s="16"/>
      <c r="B56" s="16"/>
      <c r="C56" s="16"/>
      <c r="D56" s="16"/>
      <c r="E56" s="16"/>
      <c r="F56" s="16"/>
      <c r="G56" s="16"/>
      <c r="H56" s="16"/>
      <c r="I56" s="16"/>
    </row>
    <row r="57" spans="1:9" x14ac:dyDescent="0.25">
      <c r="A57" s="16"/>
      <c r="B57" s="16"/>
      <c r="C57" s="16"/>
      <c r="D57" s="16"/>
      <c r="E57" s="16"/>
      <c r="F57" s="16"/>
      <c r="G57" s="16"/>
      <c r="H57" s="16"/>
      <c r="I57" s="16"/>
    </row>
    <row r="58" spans="1:9" x14ac:dyDescent="0.25">
      <c r="A58" s="16"/>
      <c r="B58" s="16"/>
      <c r="C58" s="16"/>
      <c r="D58" s="16"/>
      <c r="E58" s="16"/>
      <c r="F58" s="16"/>
      <c r="G58" s="16"/>
      <c r="H58" s="16"/>
      <c r="I58" s="16"/>
    </row>
    <row r="59" spans="1:9" x14ac:dyDescent="0.25">
      <c r="A59" s="16"/>
      <c r="B59" s="16"/>
      <c r="C59" s="16"/>
      <c r="D59" s="16"/>
      <c r="E59" s="16"/>
      <c r="F59" s="16"/>
      <c r="G59" s="16"/>
      <c r="H59" s="16"/>
      <c r="I59" s="16"/>
    </row>
    <row r="60" spans="1:9" x14ac:dyDescent="0.25">
      <c r="A60" s="16"/>
      <c r="B60" s="16"/>
      <c r="C60" s="16"/>
      <c r="D60" s="16"/>
      <c r="E60" s="16"/>
      <c r="F60" s="16"/>
      <c r="G60" s="16"/>
      <c r="H60" s="16"/>
      <c r="I60" s="16"/>
    </row>
  </sheetData>
  <mergeCells count="11">
    <mergeCell ref="A12:C12"/>
    <mergeCell ref="B13:C13"/>
    <mergeCell ref="B14:C14"/>
    <mergeCell ref="B15:C15"/>
    <mergeCell ref="A49:I60"/>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6BDE2"/>
  </sheetPr>
  <dimension ref="A1:M65"/>
  <sheetViews>
    <sheetView workbookViewId="0">
      <selection activeCell="K1" sqref="K1"/>
    </sheetView>
  </sheetViews>
  <sheetFormatPr defaultRowHeight="15" x14ac:dyDescent="0.25"/>
  <cols>
    <col min="1" max="1" width="15.7109375" customWidth="1"/>
  </cols>
  <sheetData>
    <row r="1" spans="1:7" ht="23.25" x14ac:dyDescent="0.35">
      <c r="A1" s="47" t="s">
        <v>318</v>
      </c>
    </row>
    <row r="2" spans="1:7" x14ac:dyDescent="0.25">
      <c r="A2" s="4" t="str">
        <f>HYPERLINK("#CONTENTS!A1", "CONTENTS")</f>
        <v>CONTENTS</v>
      </c>
    </row>
    <row r="5" spans="1:7" x14ac:dyDescent="0.25">
      <c r="A5" s="5" t="s">
        <v>1</v>
      </c>
      <c r="B5" s="6"/>
      <c r="C5" s="6"/>
      <c r="D5" s="6"/>
      <c r="E5" s="6"/>
      <c r="F5" s="6"/>
      <c r="G5" s="7"/>
    </row>
    <row r="6" spans="1:7" ht="30" customHeight="1" x14ac:dyDescent="0.25">
      <c r="A6" s="11" t="s">
        <v>2</v>
      </c>
      <c r="B6" s="8" t="s">
        <v>319</v>
      </c>
      <c r="C6" s="8"/>
      <c r="D6" s="8"/>
      <c r="E6" s="8"/>
      <c r="F6" s="8"/>
      <c r="G6" s="8"/>
    </row>
    <row r="7" spans="1:7" x14ac:dyDescent="0.25">
      <c r="A7" s="12" t="s">
        <v>4</v>
      </c>
      <c r="B7" s="9" t="s">
        <v>320</v>
      </c>
      <c r="C7" s="9"/>
      <c r="D7" s="9"/>
      <c r="E7" s="9"/>
      <c r="F7" s="9"/>
      <c r="G7" s="9"/>
    </row>
    <row r="8" spans="1:7" x14ac:dyDescent="0.25">
      <c r="A8" s="12" t="s">
        <v>6</v>
      </c>
      <c r="B8" s="10" t="s">
        <v>321</v>
      </c>
      <c r="C8" s="9"/>
      <c r="D8" s="9"/>
      <c r="E8" s="9"/>
      <c r="F8" s="9"/>
      <c r="G8" s="9"/>
    </row>
    <row r="9" spans="1:7" x14ac:dyDescent="0.25">
      <c r="A9" s="12" t="s">
        <v>8</v>
      </c>
      <c r="B9" s="10" t="s">
        <v>9</v>
      </c>
      <c r="C9" s="9"/>
      <c r="D9" s="9"/>
      <c r="E9" s="9"/>
      <c r="F9" s="9"/>
      <c r="G9" s="9"/>
    </row>
    <row r="10" spans="1:7" x14ac:dyDescent="0.25">
      <c r="A10" s="13" t="s">
        <v>10</v>
      </c>
      <c r="B10" s="14" t="s">
        <v>11</v>
      </c>
      <c r="C10" s="15"/>
      <c r="D10" s="15"/>
      <c r="E10" s="15"/>
      <c r="F10" s="15"/>
      <c r="G10" s="15"/>
    </row>
    <row r="12" spans="1:7" x14ac:dyDescent="0.25">
      <c r="A12" s="5" t="s">
        <v>12</v>
      </c>
      <c r="B12" s="6"/>
      <c r="C12" s="7"/>
    </row>
    <row r="13" spans="1:7" x14ac:dyDescent="0.25">
      <c r="A13" s="20" t="s">
        <v>13</v>
      </c>
      <c r="B13" s="17" t="s">
        <v>14</v>
      </c>
      <c r="C13" s="17"/>
    </row>
    <row r="14" spans="1:7" x14ac:dyDescent="0.25">
      <c r="A14" s="12" t="s">
        <v>15</v>
      </c>
      <c r="B14" s="31" t="s">
        <v>40</v>
      </c>
      <c r="C14" s="31"/>
    </row>
    <row r="15" spans="1:7" x14ac:dyDescent="0.25">
      <c r="A15" s="13" t="s">
        <v>17</v>
      </c>
      <c r="B15" s="19" t="s">
        <v>40</v>
      </c>
      <c r="C15" s="19"/>
    </row>
    <row r="19" spans="1:13" x14ac:dyDescent="0.25">
      <c r="A19" s="2" t="s">
        <v>322</v>
      </c>
    </row>
    <row r="20" spans="1:13" x14ac:dyDescent="0.25">
      <c r="A20" s="22" t="s">
        <v>323</v>
      </c>
    </row>
    <row r="22" spans="1:13" ht="15.75" thickBot="1" x14ac:dyDescent="0.3">
      <c r="A22" s="48"/>
      <c r="B22" s="48">
        <v>2010</v>
      </c>
      <c r="C22" s="48">
        <v>2011</v>
      </c>
      <c r="D22" s="48">
        <v>2012</v>
      </c>
      <c r="E22" s="48">
        <v>2013</v>
      </c>
      <c r="F22" s="48">
        <v>2014</v>
      </c>
      <c r="G22" s="48">
        <v>2015</v>
      </c>
      <c r="H22" s="48">
        <v>2016</v>
      </c>
      <c r="I22" s="48">
        <v>2017</v>
      </c>
      <c r="J22" s="48">
        <v>2018</v>
      </c>
      <c r="K22" s="48">
        <v>2019</v>
      </c>
      <c r="L22" s="48">
        <v>2020</v>
      </c>
      <c r="M22" s="48">
        <v>2023</v>
      </c>
    </row>
    <row r="23" spans="1:13" x14ac:dyDescent="0.25">
      <c r="A23" t="s">
        <v>21</v>
      </c>
      <c r="B23">
        <v>2.9</v>
      </c>
      <c r="C23">
        <v>2.7</v>
      </c>
      <c r="D23">
        <v>2.6</v>
      </c>
      <c r="E23">
        <v>2.4</v>
      </c>
      <c r="F23">
        <v>2.2999999999999998</v>
      </c>
      <c r="G23">
        <v>2.2000000000000002</v>
      </c>
      <c r="H23">
        <v>2.1</v>
      </c>
      <c r="I23">
        <v>2</v>
      </c>
      <c r="J23">
        <v>1.8</v>
      </c>
      <c r="K23">
        <v>1.6</v>
      </c>
      <c r="L23">
        <v>1.5</v>
      </c>
      <c r="M23" s="26" t="s">
        <v>22</v>
      </c>
    </row>
    <row r="24" spans="1:13" x14ac:dyDescent="0.25">
      <c r="A24" t="s">
        <v>23</v>
      </c>
      <c r="B24">
        <v>0</v>
      </c>
      <c r="C24">
        <v>0.5</v>
      </c>
      <c r="D24">
        <v>0.3</v>
      </c>
      <c r="E24">
        <v>0.6</v>
      </c>
      <c r="F24">
        <v>0.5</v>
      </c>
      <c r="G24">
        <v>0.5</v>
      </c>
      <c r="H24">
        <v>0.5</v>
      </c>
      <c r="I24">
        <v>0.5</v>
      </c>
      <c r="J24">
        <v>0.4</v>
      </c>
      <c r="K24">
        <v>0.3</v>
      </c>
      <c r="L24">
        <v>0.4</v>
      </c>
      <c r="M24" s="26" t="s">
        <v>22</v>
      </c>
    </row>
    <row r="25" spans="1:13" x14ac:dyDescent="0.25">
      <c r="A25" t="s">
        <v>24</v>
      </c>
      <c r="B25">
        <v>0.2</v>
      </c>
      <c r="C25">
        <v>1.2</v>
      </c>
      <c r="D25">
        <v>1.9</v>
      </c>
      <c r="E25">
        <v>1.5</v>
      </c>
      <c r="F25">
        <v>1.6</v>
      </c>
      <c r="G25">
        <v>1.5</v>
      </c>
      <c r="H25">
        <v>1.4</v>
      </c>
      <c r="I25">
        <v>1.2</v>
      </c>
      <c r="J25">
        <v>1.1000000000000001</v>
      </c>
      <c r="K25">
        <v>0.8</v>
      </c>
      <c r="L25">
        <v>0.7</v>
      </c>
      <c r="M25" s="26" t="s">
        <v>22</v>
      </c>
    </row>
    <row r="26" spans="1:13" ht="15.75" thickBot="1" x14ac:dyDescent="0.3">
      <c r="A26" s="48" t="s">
        <v>25</v>
      </c>
      <c r="B26" s="49" t="s">
        <v>22</v>
      </c>
      <c r="C26" s="49" t="s">
        <v>22</v>
      </c>
      <c r="D26" s="49" t="s">
        <v>22</v>
      </c>
      <c r="E26" s="48">
        <v>4</v>
      </c>
      <c r="F26" s="48">
        <v>3.4</v>
      </c>
      <c r="G26" s="48">
        <v>3.5</v>
      </c>
      <c r="H26" s="48">
        <v>3.4</v>
      </c>
      <c r="I26" s="48">
        <v>3.2</v>
      </c>
      <c r="J26" s="48">
        <v>2.2999999999999998</v>
      </c>
      <c r="K26" s="48">
        <v>2.4</v>
      </c>
      <c r="L26" s="48">
        <v>1.8</v>
      </c>
      <c r="M26" s="49" t="s">
        <v>22</v>
      </c>
    </row>
    <row r="30" spans="1:13" x14ac:dyDescent="0.25">
      <c r="A30" s="2" t="s">
        <v>322</v>
      </c>
    </row>
    <row r="31" spans="1:13" x14ac:dyDescent="0.25">
      <c r="A31" s="22" t="s">
        <v>324</v>
      </c>
    </row>
    <row r="33" spans="1:13" ht="15.75" thickBot="1" x14ac:dyDescent="0.3">
      <c r="A33" s="48"/>
      <c r="B33" s="48">
        <v>2010</v>
      </c>
      <c r="C33" s="48">
        <v>2011</v>
      </c>
      <c r="D33" s="48">
        <v>2012</v>
      </c>
      <c r="E33" s="48">
        <v>2013</v>
      </c>
      <c r="F33" s="48">
        <v>2014</v>
      </c>
      <c r="G33" s="48">
        <v>2015</v>
      </c>
      <c r="H33" s="48">
        <v>2016</v>
      </c>
      <c r="I33" s="48">
        <v>2017</v>
      </c>
      <c r="J33" s="48">
        <v>2018</v>
      </c>
      <c r="K33" s="48">
        <v>2019</v>
      </c>
      <c r="L33" s="48">
        <v>2020</v>
      </c>
      <c r="M33" s="48">
        <v>2023</v>
      </c>
    </row>
    <row r="34" spans="1:13" x14ac:dyDescent="0.25">
      <c r="A34" t="s">
        <v>21</v>
      </c>
      <c r="B34">
        <v>8</v>
      </c>
      <c r="C34">
        <v>7.5</v>
      </c>
      <c r="D34">
        <v>7.2</v>
      </c>
      <c r="E34">
        <v>7.1</v>
      </c>
      <c r="F34">
        <v>6.8</v>
      </c>
      <c r="G34">
        <v>6.8</v>
      </c>
      <c r="H34">
        <v>6.4</v>
      </c>
      <c r="I34">
        <v>6</v>
      </c>
      <c r="J34">
        <v>5.9</v>
      </c>
      <c r="K34">
        <v>5.7</v>
      </c>
      <c r="L34">
        <v>5.0999999999999996</v>
      </c>
      <c r="M34" s="26" t="s">
        <v>22</v>
      </c>
    </row>
    <row r="35" spans="1:13" x14ac:dyDescent="0.25">
      <c r="A35" t="s">
        <v>23</v>
      </c>
      <c r="B35">
        <v>0</v>
      </c>
      <c r="C35">
        <v>2.4</v>
      </c>
      <c r="D35">
        <v>2.2999999999999998</v>
      </c>
      <c r="E35">
        <v>3.5</v>
      </c>
      <c r="F35">
        <v>1.6</v>
      </c>
      <c r="G35">
        <v>2.7</v>
      </c>
      <c r="H35">
        <v>1.8</v>
      </c>
      <c r="I35">
        <v>2</v>
      </c>
      <c r="J35">
        <v>1.2</v>
      </c>
      <c r="K35">
        <v>0.8</v>
      </c>
      <c r="L35">
        <v>1.8</v>
      </c>
      <c r="M35" s="26" t="s">
        <v>22</v>
      </c>
    </row>
    <row r="36" spans="1:13" x14ac:dyDescent="0.25">
      <c r="A36" t="s">
        <v>24</v>
      </c>
      <c r="B36">
        <v>0.8</v>
      </c>
      <c r="C36">
        <v>4.9000000000000004</v>
      </c>
      <c r="D36">
        <v>6.8</v>
      </c>
      <c r="E36">
        <v>6.5</v>
      </c>
      <c r="F36">
        <v>5.5</v>
      </c>
      <c r="G36">
        <v>5.3</v>
      </c>
      <c r="H36">
        <v>5.5</v>
      </c>
      <c r="I36">
        <v>4.5999999999999996</v>
      </c>
      <c r="J36">
        <v>4.0999999999999996</v>
      </c>
      <c r="K36">
        <v>3.4</v>
      </c>
      <c r="L36">
        <v>2.8</v>
      </c>
      <c r="M36" s="26" t="s">
        <v>22</v>
      </c>
    </row>
    <row r="37" spans="1:13" ht="15.75" thickBot="1" x14ac:dyDescent="0.3">
      <c r="A37" s="48" t="s">
        <v>25</v>
      </c>
      <c r="B37" s="49" t="s">
        <v>22</v>
      </c>
      <c r="C37" s="49" t="s">
        <v>22</v>
      </c>
      <c r="D37" s="49" t="s">
        <v>22</v>
      </c>
      <c r="E37" s="48">
        <v>11.3</v>
      </c>
      <c r="F37" s="48">
        <v>8.1</v>
      </c>
      <c r="G37" s="48">
        <v>8.5</v>
      </c>
      <c r="H37" s="48">
        <v>9.1999999999999993</v>
      </c>
      <c r="I37" s="48">
        <v>9.9</v>
      </c>
      <c r="J37" s="48">
        <v>7.7</v>
      </c>
      <c r="K37" s="48">
        <v>8.4</v>
      </c>
      <c r="L37" s="48">
        <v>5.9</v>
      </c>
      <c r="M37" s="49" t="s">
        <v>22</v>
      </c>
    </row>
    <row r="41" spans="1:13" x14ac:dyDescent="0.25">
      <c r="A41" s="2" t="s">
        <v>322</v>
      </c>
    </row>
    <row r="42" spans="1:13" x14ac:dyDescent="0.25">
      <c r="A42" s="22" t="s">
        <v>325</v>
      </c>
    </row>
    <row r="44" spans="1:13" ht="15.75" thickBot="1" x14ac:dyDescent="0.3">
      <c r="A44" s="48"/>
      <c r="B44" s="48">
        <v>2010</v>
      </c>
      <c r="C44" s="48">
        <v>2011</v>
      </c>
      <c r="D44" s="48">
        <v>2012</v>
      </c>
      <c r="E44" s="48">
        <v>2013</v>
      </c>
      <c r="F44" s="48">
        <v>2014</v>
      </c>
      <c r="G44" s="48">
        <v>2015</v>
      </c>
      <c r="H44" s="48">
        <v>2016</v>
      </c>
      <c r="I44" s="48">
        <v>2017</v>
      </c>
      <c r="J44" s="48">
        <v>2018</v>
      </c>
      <c r="K44" s="48">
        <v>2019</v>
      </c>
      <c r="L44" s="48">
        <v>2020</v>
      </c>
      <c r="M44" s="48">
        <v>2023</v>
      </c>
    </row>
    <row r="45" spans="1:13" x14ac:dyDescent="0.25">
      <c r="A45" t="s">
        <v>21</v>
      </c>
      <c r="B45">
        <v>1.9</v>
      </c>
      <c r="C45">
        <v>1.8</v>
      </c>
      <c r="D45">
        <v>1.6</v>
      </c>
      <c r="E45">
        <v>1.5</v>
      </c>
      <c r="F45">
        <v>1.4</v>
      </c>
      <c r="G45">
        <v>1.2</v>
      </c>
      <c r="H45">
        <v>1.2</v>
      </c>
      <c r="I45">
        <v>1.2</v>
      </c>
      <c r="J45">
        <v>1</v>
      </c>
      <c r="K45">
        <v>0.8</v>
      </c>
      <c r="L45">
        <v>0.8</v>
      </c>
      <c r="M45" s="26" t="s">
        <v>22</v>
      </c>
    </row>
    <row r="46" spans="1:13" x14ac:dyDescent="0.25">
      <c r="A46" t="s">
        <v>23</v>
      </c>
      <c r="B46">
        <v>0</v>
      </c>
      <c r="C46">
        <v>0.3</v>
      </c>
      <c r="D46">
        <v>0.1</v>
      </c>
      <c r="E46">
        <v>0.2</v>
      </c>
      <c r="F46">
        <v>0.3</v>
      </c>
      <c r="G46">
        <v>0.2</v>
      </c>
      <c r="H46">
        <v>0.4</v>
      </c>
      <c r="I46">
        <v>0.3</v>
      </c>
      <c r="J46">
        <v>0.3</v>
      </c>
      <c r="K46">
        <v>0.2</v>
      </c>
      <c r="L46">
        <v>0.2</v>
      </c>
      <c r="M46" s="26" t="s">
        <v>22</v>
      </c>
    </row>
    <row r="47" spans="1:13" x14ac:dyDescent="0.25">
      <c r="A47" t="s">
        <v>24</v>
      </c>
      <c r="B47">
        <v>0.1</v>
      </c>
      <c r="C47">
        <v>0.3</v>
      </c>
      <c r="D47">
        <v>0.6</v>
      </c>
      <c r="E47">
        <v>0.3</v>
      </c>
      <c r="F47">
        <v>0.6</v>
      </c>
      <c r="G47">
        <v>0.6</v>
      </c>
      <c r="H47">
        <v>0.4</v>
      </c>
      <c r="I47">
        <v>0.4</v>
      </c>
      <c r="J47">
        <v>0.3</v>
      </c>
      <c r="K47">
        <v>0.2</v>
      </c>
      <c r="L47">
        <v>0.3</v>
      </c>
      <c r="M47" s="26" t="s">
        <v>22</v>
      </c>
    </row>
    <row r="48" spans="1:13" ht="15.75" thickBot="1" x14ac:dyDescent="0.3">
      <c r="A48" s="48" t="s">
        <v>25</v>
      </c>
      <c r="B48" s="49" t="s">
        <v>22</v>
      </c>
      <c r="C48" s="49" t="s">
        <v>22</v>
      </c>
      <c r="D48" s="49" t="s">
        <v>22</v>
      </c>
      <c r="E48" s="48">
        <v>1.7</v>
      </c>
      <c r="F48" s="48">
        <v>1.9</v>
      </c>
      <c r="G48" s="48">
        <v>1.6</v>
      </c>
      <c r="H48" s="48">
        <v>1.4</v>
      </c>
      <c r="I48" s="48">
        <v>0.9</v>
      </c>
      <c r="J48" s="48">
        <v>0.6</v>
      </c>
      <c r="K48" s="48">
        <v>0.6</v>
      </c>
      <c r="L48" s="48">
        <v>0.6</v>
      </c>
      <c r="M48" s="49" t="s">
        <v>22</v>
      </c>
    </row>
    <row r="50" spans="1:9" x14ac:dyDescent="0.25">
      <c r="A50" t="s">
        <v>28</v>
      </c>
    </row>
    <row r="51" spans="1:9" x14ac:dyDescent="0.25">
      <c r="A51" t="s">
        <v>326</v>
      </c>
    </row>
    <row r="53" spans="1:9" x14ac:dyDescent="0.25">
      <c r="A53" s="28" t="s">
        <v>30</v>
      </c>
    </row>
    <row r="54" spans="1:9" x14ac:dyDescent="0.25">
      <c r="A54" t="s">
        <v>31</v>
      </c>
    </row>
    <row r="56" spans="1:9" x14ac:dyDescent="0.25">
      <c r="A56" s="28" t="s">
        <v>32</v>
      </c>
    </row>
    <row r="57" spans="1:9" x14ac:dyDescent="0.25">
      <c r="A57" t="s">
        <v>46</v>
      </c>
    </row>
    <row r="58" spans="1:9" x14ac:dyDescent="0.25">
      <c r="A58" t="s">
        <v>33</v>
      </c>
    </row>
    <row r="63" spans="1:9" x14ac:dyDescent="0.25">
      <c r="A63" s="29" t="s">
        <v>35</v>
      </c>
    </row>
    <row r="64" spans="1:9" x14ac:dyDescent="0.25">
      <c r="A64" s="30" t="s">
        <v>327</v>
      </c>
      <c r="B64" s="16"/>
      <c r="C64" s="16"/>
      <c r="D64" s="16"/>
      <c r="E64" s="16"/>
      <c r="F64" s="16"/>
      <c r="G64" s="16"/>
      <c r="H64" s="16"/>
      <c r="I64" s="16"/>
    </row>
    <row r="65" spans="1:9" x14ac:dyDescent="0.25">
      <c r="A65" s="16"/>
      <c r="B65" s="16"/>
      <c r="C65" s="16"/>
      <c r="D65" s="16"/>
      <c r="E65" s="16"/>
      <c r="F65" s="16"/>
      <c r="G65" s="16"/>
      <c r="H65" s="16"/>
      <c r="I65" s="16"/>
    </row>
  </sheetData>
  <mergeCells count="11">
    <mergeCell ref="A12:C12"/>
    <mergeCell ref="B13:C13"/>
    <mergeCell ref="B14:C14"/>
    <mergeCell ref="B15:C15"/>
    <mergeCell ref="A64:I65"/>
    <mergeCell ref="A5:G5"/>
    <mergeCell ref="B6:G6"/>
    <mergeCell ref="B7:G7"/>
    <mergeCell ref="B8:G8"/>
    <mergeCell ref="B9:G9"/>
    <mergeCell ref="B10:G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6BDE2"/>
  </sheetPr>
  <dimension ref="A1:N45"/>
  <sheetViews>
    <sheetView workbookViewId="0">
      <selection activeCell="K1" sqref="K1"/>
    </sheetView>
  </sheetViews>
  <sheetFormatPr defaultRowHeight="15" x14ac:dyDescent="0.25"/>
  <cols>
    <col min="1" max="1" width="15.7109375" customWidth="1"/>
  </cols>
  <sheetData>
    <row r="1" spans="1:6" ht="23.25" x14ac:dyDescent="0.35">
      <c r="A1" s="47" t="s">
        <v>318</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328</v>
      </c>
      <c r="C6" s="8"/>
      <c r="D6" s="8"/>
      <c r="E6" s="8"/>
      <c r="F6" s="8"/>
    </row>
    <row r="7" spans="1:6" x14ac:dyDescent="0.25">
      <c r="A7" s="12" t="s">
        <v>4</v>
      </c>
      <c r="B7" s="9" t="s">
        <v>329</v>
      </c>
      <c r="C7" s="9"/>
      <c r="D7" s="9"/>
      <c r="E7" s="9"/>
      <c r="F7" s="9"/>
    </row>
    <row r="8" spans="1:6" x14ac:dyDescent="0.25">
      <c r="A8" s="12" t="s">
        <v>6</v>
      </c>
      <c r="B8" s="10" t="s">
        <v>330</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7"/>
    </row>
    <row r="13" spans="1:6" x14ac:dyDescent="0.25">
      <c r="A13" s="20" t="s">
        <v>13</v>
      </c>
      <c r="B13" s="17" t="s">
        <v>95</v>
      </c>
      <c r="C13" s="17"/>
    </row>
    <row r="14" spans="1:6" x14ac:dyDescent="0.25">
      <c r="A14" s="12" t="s">
        <v>15</v>
      </c>
      <c r="B14" s="31" t="s">
        <v>40</v>
      </c>
      <c r="C14" s="31"/>
    </row>
    <row r="15" spans="1:6" x14ac:dyDescent="0.25">
      <c r="A15" s="13" t="s">
        <v>17</v>
      </c>
      <c r="B15" s="19" t="s">
        <v>40</v>
      </c>
      <c r="C15" s="19"/>
    </row>
    <row r="19" spans="1:14" x14ac:dyDescent="0.25">
      <c r="A19" s="2" t="s">
        <v>331</v>
      </c>
    </row>
    <row r="20" spans="1:14" x14ac:dyDescent="0.25">
      <c r="A20" s="32" t="s">
        <v>332</v>
      </c>
    </row>
    <row r="22" spans="1:14" ht="15.75" thickBot="1" x14ac:dyDescent="0.3">
      <c r="A22" s="48"/>
      <c r="B22" s="48">
        <v>2010</v>
      </c>
      <c r="C22" s="48">
        <v>2011</v>
      </c>
      <c r="D22" s="48">
        <v>2012</v>
      </c>
      <c r="E22" s="48">
        <v>2013</v>
      </c>
      <c r="F22" s="48">
        <v>2014</v>
      </c>
      <c r="G22" s="48">
        <v>2015</v>
      </c>
      <c r="H22" s="48">
        <v>2016</v>
      </c>
      <c r="I22" s="48">
        <v>2017</v>
      </c>
      <c r="J22" s="48">
        <v>2018</v>
      </c>
      <c r="K22" s="48">
        <v>2019</v>
      </c>
      <c r="L22" s="48">
        <v>2020</v>
      </c>
      <c r="M22" s="48">
        <v>2021</v>
      </c>
      <c r="N22" s="48">
        <v>2022</v>
      </c>
    </row>
    <row r="23" spans="1:14" x14ac:dyDescent="0.25">
      <c r="A23" t="s">
        <v>21</v>
      </c>
      <c r="B23">
        <v>76.25</v>
      </c>
      <c r="C23">
        <v>77.069999999999993</v>
      </c>
      <c r="D23">
        <v>77.510000000000005</v>
      </c>
      <c r="E23">
        <v>77.790000000000006</v>
      </c>
      <c r="F23">
        <v>78.069999999999993</v>
      </c>
      <c r="G23">
        <v>78.81</v>
      </c>
      <c r="H23">
        <v>79.52</v>
      </c>
      <c r="I23">
        <v>80.010000000000005</v>
      </c>
      <c r="J23">
        <v>80.37</v>
      </c>
      <c r="K23">
        <v>80.599999999999994</v>
      </c>
      <c r="L23">
        <v>80.81</v>
      </c>
      <c r="M23">
        <v>80.88</v>
      </c>
      <c r="N23">
        <v>80.88</v>
      </c>
    </row>
    <row r="24" spans="1:14" x14ac:dyDescent="0.25">
      <c r="A24" t="s">
        <v>23</v>
      </c>
      <c r="B24">
        <v>93.4</v>
      </c>
      <c r="C24">
        <v>93.8</v>
      </c>
      <c r="D24">
        <v>94.2</v>
      </c>
      <c r="E24">
        <v>95.7</v>
      </c>
      <c r="F24">
        <v>96.3</v>
      </c>
      <c r="G24">
        <v>96.5</v>
      </c>
      <c r="H24">
        <v>96.8</v>
      </c>
      <c r="I24">
        <v>97.3</v>
      </c>
      <c r="J24">
        <v>97.1</v>
      </c>
      <c r="K24">
        <v>97.5</v>
      </c>
      <c r="L24">
        <v>97.7</v>
      </c>
      <c r="M24">
        <v>97.8</v>
      </c>
      <c r="N24">
        <v>97.93</v>
      </c>
    </row>
    <row r="25" spans="1:14" x14ac:dyDescent="0.25">
      <c r="A25" t="s">
        <v>24</v>
      </c>
      <c r="B25" s="26" t="s">
        <v>22</v>
      </c>
      <c r="C25">
        <v>36.9</v>
      </c>
      <c r="D25">
        <v>36.9</v>
      </c>
      <c r="E25">
        <v>36.9</v>
      </c>
      <c r="F25">
        <v>36.9</v>
      </c>
      <c r="G25">
        <v>36.9</v>
      </c>
      <c r="H25">
        <v>36.9</v>
      </c>
      <c r="I25">
        <v>36.9</v>
      </c>
      <c r="J25">
        <v>36.9</v>
      </c>
      <c r="K25">
        <v>36.9</v>
      </c>
      <c r="L25">
        <v>36.9</v>
      </c>
      <c r="M25">
        <v>31.39</v>
      </c>
      <c r="N25" s="26" t="s">
        <v>22</v>
      </c>
    </row>
    <row r="26" spans="1:14" ht="15.75" thickBot="1" x14ac:dyDescent="0.3">
      <c r="A26" s="48" t="s">
        <v>25</v>
      </c>
      <c r="B26" s="48">
        <v>8.6300000000000008</v>
      </c>
      <c r="C26" s="48">
        <v>8.81</v>
      </c>
      <c r="D26" s="48">
        <v>8.98</v>
      </c>
      <c r="E26" s="48">
        <v>9.39</v>
      </c>
      <c r="F26" s="48">
        <v>9.98</v>
      </c>
      <c r="G26" s="48">
        <v>10.82</v>
      </c>
      <c r="H26" s="48">
        <v>12.5</v>
      </c>
      <c r="I26" s="48">
        <v>12.6</v>
      </c>
      <c r="J26" s="48">
        <v>12.87</v>
      </c>
      <c r="K26" s="48">
        <v>13.14</v>
      </c>
      <c r="L26" s="48">
        <v>13.77</v>
      </c>
      <c r="M26" s="48">
        <v>14.67</v>
      </c>
      <c r="N26" s="48">
        <v>15.16</v>
      </c>
    </row>
    <row r="28" spans="1:14" x14ac:dyDescent="0.25">
      <c r="A28" t="s">
        <v>28</v>
      </c>
    </row>
    <row r="29" spans="1:14" x14ac:dyDescent="0.25">
      <c r="A29" t="s">
        <v>333</v>
      </c>
    </row>
    <row r="31" spans="1:14" x14ac:dyDescent="0.25">
      <c r="A31" s="28" t="s">
        <v>30</v>
      </c>
    </row>
    <row r="32" spans="1:14" x14ac:dyDescent="0.25">
      <c r="A32" t="s">
        <v>31</v>
      </c>
    </row>
    <row r="34" spans="1:9" x14ac:dyDescent="0.25">
      <c r="A34" s="28" t="s">
        <v>32</v>
      </c>
    </row>
    <row r="35" spans="1:9" x14ac:dyDescent="0.25">
      <c r="A35" t="s">
        <v>334</v>
      </c>
    </row>
    <row r="40" spans="1:9" x14ac:dyDescent="0.25">
      <c r="A40" s="29" t="s">
        <v>35</v>
      </c>
    </row>
    <row r="41" spans="1:9" x14ac:dyDescent="0.25">
      <c r="A41" s="30" t="s">
        <v>335</v>
      </c>
      <c r="B41" s="16"/>
      <c r="C41" s="16"/>
      <c r="D41" s="16"/>
      <c r="E41" s="16"/>
      <c r="F41" s="16"/>
      <c r="G41" s="16"/>
      <c r="H41" s="16"/>
      <c r="I41" s="16"/>
    </row>
    <row r="42" spans="1:9" x14ac:dyDescent="0.25">
      <c r="A42" s="16"/>
      <c r="B42" s="16"/>
      <c r="C42" s="16"/>
      <c r="D42" s="16"/>
      <c r="E42" s="16"/>
      <c r="F42" s="16"/>
      <c r="G42" s="16"/>
      <c r="H42" s="16"/>
      <c r="I42" s="16"/>
    </row>
    <row r="43" spans="1:9" x14ac:dyDescent="0.25">
      <c r="A43" s="16"/>
      <c r="B43" s="16"/>
      <c r="C43" s="16"/>
      <c r="D43" s="16"/>
      <c r="E43" s="16"/>
      <c r="F43" s="16"/>
      <c r="G43" s="16"/>
      <c r="H43" s="16"/>
      <c r="I43" s="16"/>
    </row>
    <row r="44" spans="1:9" x14ac:dyDescent="0.25">
      <c r="A44" s="16"/>
      <c r="B44" s="16"/>
      <c r="C44" s="16"/>
      <c r="D44" s="16"/>
      <c r="E44" s="16"/>
      <c r="F44" s="16"/>
      <c r="G44" s="16"/>
      <c r="H44" s="16"/>
      <c r="I44" s="16"/>
    </row>
    <row r="45" spans="1:9" x14ac:dyDescent="0.25">
      <c r="A45" s="16"/>
      <c r="B45" s="16"/>
      <c r="C45" s="16"/>
      <c r="D45" s="16"/>
      <c r="E45" s="16"/>
      <c r="F45" s="16"/>
      <c r="G45" s="16"/>
      <c r="H45" s="16"/>
      <c r="I45" s="16"/>
    </row>
  </sheetData>
  <mergeCells count="11">
    <mergeCell ref="A12:C12"/>
    <mergeCell ref="B13:C13"/>
    <mergeCell ref="B14:C14"/>
    <mergeCell ref="B15:C15"/>
    <mergeCell ref="A41:I45"/>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BDE2"/>
  </sheetPr>
  <dimension ref="A1:N45"/>
  <sheetViews>
    <sheetView workbookViewId="0">
      <selection activeCell="K1" sqref="K1"/>
    </sheetView>
  </sheetViews>
  <sheetFormatPr defaultRowHeight="15" x14ac:dyDescent="0.25"/>
  <cols>
    <col min="1" max="1" width="15.7109375" customWidth="1"/>
  </cols>
  <sheetData>
    <row r="1" spans="1:5" ht="23.25" x14ac:dyDescent="0.35">
      <c r="A1" s="47" t="s">
        <v>318</v>
      </c>
    </row>
    <row r="2" spans="1:5" x14ac:dyDescent="0.25">
      <c r="A2" s="4" t="str">
        <f>HYPERLINK("#CONTENTS!A1", "CONTENTS")</f>
        <v>CONTENTS</v>
      </c>
    </row>
    <row r="5" spans="1:5" x14ac:dyDescent="0.25">
      <c r="A5" s="5" t="s">
        <v>1</v>
      </c>
      <c r="B5" s="6"/>
      <c r="C5" s="6"/>
      <c r="D5" s="6"/>
      <c r="E5" s="7"/>
    </row>
    <row r="6" spans="1:5" ht="30" customHeight="1" x14ac:dyDescent="0.25">
      <c r="A6" s="11" t="s">
        <v>2</v>
      </c>
      <c r="B6" s="8" t="s">
        <v>336</v>
      </c>
      <c r="C6" s="8"/>
      <c r="D6" s="8"/>
      <c r="E6" s="8"/>
    </row>
    <row r="7" spans="1:5" x14ac:dyDescent="0.25">
      <c r="A7" s="12" t="s">
        <v>4</v>
      </c>
      <c r="B7" s="9" t="s">
        <v>337</v>
      </c>
      <c r="C7" s="9"/>
      <c r="D7" s="9"/>
      <c r="E7" s="9"/>
    </row>
    <row r="8" spans="1:5" x14ac:dyDescent="0.25">
      <c r="A8" s="12" t="s">
        <v>6</v>
      </c>
      <c r="B8" s="10" t="s">
        <v>338</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4" x14ac:dyDescent="0.25">
      <c r="A19" s="2" t="s">
        <v>339</v>
      </c>
    </row>
    <row r="20" spans="1:14" x14ac:dyDescent="0.25">
      <c r="A20" s="22" t="s">
        <v>132</v>
      </c>
    </row>
    <row r="22" spans="1:14" ht="15.75" thickBot="1" x14ac:dyDescent="0.3">
      <c r="A22" s="48"/>
      <c r="B22" s="48">
        <v>2010</v>
      </c>
      <c r="C22" s="48">
        <v>2011</v>
      </c>
      <c r="D22" s="48">
        <v>2012</v>
      </c>
      <c r="E22" s="48">
        <v>2013</v>
      </c>
      <c r="F22" s="48">
        <v>2014</v>
      </c>
      <c r="G22" s="48">
        <v>2015</v>
      </c>
      <c r="H22" s="48">
        <v>2016</v>
      </c>
      <c r="I22" s="48">
        <v>2017</v>
      </c>
      <c r="J22" s="48">
        <v>2018</v>
      </c>
      <c r="K22" s="48">
        <v>2019</v>
      </c>
      <c r="L22" s="48">
        <v>2020</v>
      </c>
      <c r="M22" s="48">
        <v>2021</v>
      </c>
      <c r="N22" s="48">
        <v>2022</v>
      </c>
    </row>
    <row r="23" spans="1:14" x14ac:dyDescent="0.25">
      <c r="A23" t="s">
        <v>21</v>
      </c>
      <c r="B23" s="26" t="s">
        <v>22</v>
      </c>
      <c r="C23" s="26" t="s">
        <v>22</v>
      </c>
      <c r="D23" s="26" t="s">
        <v>22</v>
      </c>
      <c r="E23" s="26" t="s">
        <v>22</v>
      </c>
      <c r="F23" s="26" t="s">
        <v>22</v>
      </c>
      <c r="G23" s="26" t="s">
        <v>22</v>
      </c>
      <c r="H23" s="26" t="s">
        <v>22</v>
      </c>
      <c r="I23" s="26" t="s">
        <v>22</v>
      </c>
      <c r="J23" s="26" t="s">
        <v>22</v>
      </c>
      <c r="K23" s="26" t="s">
        <v>22</v>
      </c>
      <c r="L23" s="26" t="s">
        <v>22</v>
      </c>
      <c r="M23" s="26" t="s">
        <v>22</v>
      </c>
      <c r="N23" s="26" t="s">
        <v>22</v>
      </c>
    </row>
    <row r="24" spans="1:14" x14ac:dyDescent="0.25">
      <c r="A24" t="s">
        <v>23</v>
      </c>
      <c r="B24" s="26" t="s">
        <v>22</v>
      </c>
      <c r="C24" s="26" t="s">
        <v>22</v>
      </c>
      <c r="D24" s="26" t="s">
        <v>22</v>
      </c>
      <c r="E24" s="26" t="s">
        <v>22</v>
      </c>
      <c r="F24" s="26" t="s">
        <v>22</v>
      </c>
      <c r="G24" s="26" t="s">
        <v>22</v>
      </c>
      <c r="H24" s="26" t="s">
        <v>22</v>
      </c>
      <c r="I24" s="26" t="s">
        <v>22</v>
      </c>
      <c r="J24" s="26" t="s">
        <v>22</v>
      </c>
      <c r="K24" s="26" t="s">
        <v>22</v>
      </c>
      <c r="L24" s="26" t="s">
        <v>22</v>
      </c>
      <c r="M24" s="26" t="s">
        <v>22</v>
      </c>
      <c r="N24" s="26" t="s">
        <v>22</v>
      </c>
    </row>
    <row r="25" spans="1:14" x14ac:dyDescent="0.25">
      <c r="A25" t="s">
        <v>24</v>
      </c>
      <c r="B25">
        <v>1.54</v>
      </c>
      <c r="C25">
        <v>1.51</v>
      </c>
      <c r="D25">
        <v>1.76</v>
      </c>
      <c r="E25">
        <v>2.0499999999999998</v>
      </c>
      <c r="F25">
        <v>1.72</v>
      </c>
      <c r="G25">
        <v>1.54</v>
      </c>
      <c r="H25">
        <v>1.22</v>
      </c>
      <c r="I25">
        <v>1.35</v>
      </c>
      <c r="J25">
        <v>1.49</v>
      </c>
      <c r="K25">
        <v>1.26</v>
      </c>
      <c r="L25">
        <v>1.47</v>
      </c>
      <c r="M25">
        <v>1.69</v>
      </c>
      <c r="N25">
        <v>1.35</v>
      </c>
    </row>
    <row r="26" spans="1:14" ht="15.75" thickBot="1" x14ac:dyDescent="0.3">
      <c r="A26" s="48" t="s">
        <v>25</v>
      </c>
      <c r="B26" s="48">
        <v>2.38</v>
      </c>
      <c r="C26" s="48">
        <v>2.33</v>
      </c>
      <c r="D26" s="48">
        <v>2.17</v>
      </c>
      <c r="E26" s="48">
        <v>2</v>
      </c>
      <c r="F26" s="48">
        <v>2.02</v>
      </c>
      <c r="G26" s="48">
        <v>2.08</v>
      </c>
      <c r="H26" s="48">
        <v>2.35</v>
      </c>
      <c r="I26" s="48">
        <v>2.3199999999999998</v>
      </c>
      <c r="J26" s="48">
        <v>2.17</v>
      </c>
      <c r="K26" s="48">
        <v>2.17</v>
      </c>
      <c r="L26" s="48">
        <v>2.1</v>
      </c>
      <c r="M26" s="48">
        <v>2.17</v>
      </c>
      <c r="N26" s="48">
        <v>2.35</v>
      </c>
    </row>
    <row r="28" spans="1:14" x14ac:dyDescent="0.25">
      <c r="A28" t="s">
        <v>134</v>
      </c>
    </row>
    <row r="29" spans="1:14" x14ac:dyDescent="0.25">
      <c r="A29" t="s">
        <v>340</v>
      </c>
    </row>
    <row r="31" spans="1:14" x14ac:dyDescent="0.25">
      <c r="A31" s="28" t="s">
        <v>30</v>
      </c>
    </row>
    <row r="32" spans="1:14" x14ac:dyDescent="0.25">
      <c r="A32" t="s">
        <v>31</v>
      </c>
    </row>
    <row r="37" spans="1:9" x14ac:dyDescent="0.25">
      <c r="A37" s="29" t="s">
        <v>35</v>
      </c>
    </row>
    <row r="38" spans="1:9" x14ac:dyDescent="0.25">
      <c r="A38" s="30" t="s">
        <v>341</v>
      </c>
      <c r="B38" s="16"/>
      <c r="C38" s="16"/>
      <c r="D38" s="16"/>
      <c r="E38" s="16"/>
      <c r="F38" s="16"/>
      <c r="G38" s="16"/>
      <c r="H38" s="16"/>
      <c r="I38" s="16"/>
    </row>
    <row r="39" spans="1:9" x14ac:dyDescent="0.25">
      <c r="A39" s="16"/>
      <c r="B39" s="16"/>
      <c r="C39" s="16"/>
      <c r="D39" s="16"/>
      <c r="E39" s="16"/>
      <c r="F39" s="16"/>
      <c r="G39" s="16"/>
      <c r="H39" s="16"/>
      <c r="I39" s="16"/>
    </row>
    <row r="40" spans="1:9" x14ac:dyDescent="0.25">
      <c r="A40" s="16"/>
      <c r="B40" s="16"/>
      <c r="C40" s="16"/>
      <c r="D40" s="16"/>
      <c r="E40" s="16"/>
      <c r="F40" s="16"/>
      <c r="G40" s="16"/>
      <c r="H40" s="16"/>
      <c r="I40" s="16"/>
    </row>
    <row r="41" spans="1:9" x14ac:dyDescent="0.25">
      <c r="A41" s="16"/>
      <c r="B41" s="16"/>
      <c r="C41" s="16"/>
      <c r="D41" s="16"/>
      <c r="E41" s="16"/>
      <c r="F41" s="16"/>
      <c r="G41" s="16"/>
      <c r="H41" s="16"/>
      <c r="I41" s="16"/>
    </row>
    <row r="42" spans="1:9" x14ac:dyDescent="0.25">
      <c r="A42" s="16"/>
      <c r="B42" s="16"/>
      <c r="C42" s="16"/>
      <c r="D42" s="16"/>
      <c r="E42" s="16"/>
      <c r="F42" s="16"/>
      <c r="G42" s="16"/>
      <c r="H42" s="16"/>
      <c r="I42" s="16"/>
    </row>
    <row r="43" spans="1:9" x14ac:dyDescent="0.25">
      <c r="A43" s="16"/>
      <c r="B43" s="16"/>
      <c r="C43" s="16"/>
      <c r="D43" s="16"/>
      <c r="E43" s="16"/>
      <c r="F43" s="16"/>
      <c r="G43" s="16"/>
      <c r="H43" s="16"/>
      <c r="I43" s="16"/>
    </row>
    <row r="44" spans="1:9" x14ac:dyDescent="0.25">
      <c r="A44" s="16"/>
      <c r="B44" s="16"/>
      <c r="C44" s="16"/>
      <c r="D44" s="16"/>
      <c r="E44" s="16"/>
      <c r="F44" s="16"/>
      <c r="G44" s="16"/>
      <c r="H44" s="16"/>
      <c r="I44" s="16"/>
    </row>
    <row r="45" spans="1:9" x14ac:dyDescent="0.25">
      <c r="A45" s="16"/>
      <c r="B45" s="16"/>
      <c r="C45" s="16"/>
      <c r="D45" s="16"/>
      <c r="E45" s="16"/>
      <c r="F45" s="16"/>
      <c r="G45" s="16"/>
      <c r="H45" s="16"/>
      <c r="I45" s="16"/>
    </row>
  </sheetData>
  <mergeCells count="11">
    <mergeCell ref="A12:C12"/>
    <mergeCell ref="B13:C13"/>
    <mergeCell ref="B14:C14"/>
    <mergeCell ref="B15:C15"/>
    <mergeCell ref="A38:I45"/>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BDE2"/>
  </sheetPr>
  <dimension ref="A1:N44"/>
  <sheetViews>
    <sheetView workbookViewId="0">
      <selection activeCell="K1" sqref="K1"/>
    </sheetView>
  </sheetViews>
  <sheetFormatPr defaultRowHeight="15" x14ac:dyDescent="0.25"/>
  <cols>
    <col min="1" max="1" width="15.7109375" customWidth="1"/>
  </cols>
  <sheetData>
    <row r="1" spans="1:4" ht="23.25" x14ac:dyDescent="0.35">
      <c r="A1" s="47" t="s">
        <v>318</v>
      </c>
    </row>
    <row r="2" spans="1:4" x14ac:dyDescent="0.25">
      <c r="A2" s="4" t="str">
        <f>HYPERLINK("#CONTENTS!A1", "CONTENTS")</f>
        <v>CONTENTS</v>
      </c>
    </row>
    <row r="5" spans="1:4" x14ac:dyDescent="0.25">
      <c r="A5" s="5" t="s">
        <v>1</v>
      </c>
      <c r="B5" s="6"/>
      <c r="C5" s="6"/>
      <c r="D5" s="7"/>
    </row>
    <row r="6" spans="1:4" x14ac:dyDescent="0.25">
      <c r="A6" s="20" t="s">
        <v>2</v>
      </c>
      <c r="B6" s="17" t="s">
        <v>342</v>
      </c>
      <c r="C6" s="17"/>
      <c r="D6" s="17"/>
    </row>
    <row r="7" spans="1:4" x14ac:dyDescent="0.25">
      <c r="A7" s="12" t="s">
        <v>4</v>
      </c>
      <c r="B7" s="9" t="s">
        <v>343</v>
      </c>
      <c r="C7" s="9"/>
      <c r="D7" s="9"/>
    </row>
    <row r="8" spans="1:4" x14ac:dyDescent="0.25">
      <c r="A8" s="12" t="s">
        <v>6</v>
      </c>
      <c r="B8" s="10" t="s">
        <v>344</v>
      </c>
      <c r="C8" s="9"/>
      <c r="D8" s="9"/>
    </row>
    <row r="9" spans="1:4" x14ac:dyDescent="0.25">
      <c r="A9" s="12" t="s">
        <v>8</v>
      </c>
      <c r="B9" s="10" t="s">
        <v>9</v>
      </c>
      <c r="C9" s="9"/>
      <c r="D9" s="9"/>
    </row>
    <row r="10" spans="1:4" x14ac:dyDescent="0.25">
      <c r="A10" s="13" t="s">
        <v>10</v>
      </c>
      <c r="B10" s="14" t="s">
        <v>11</v>
      </c>
      <c r="C10" s="15"/>
      <c r="D10" s="15"/>
    </row>
    <row r="12" spans="1:4" x14ac:dyDescent="0.25">
      <c r="A12" s="5" t="s">
        <v>12</v>
      </c>
      <c r="B12" s="6"/>
      <c r="C12" s="7"/>
    </row>
    <row r="13" spans="1:4" x14ac:dyDescent="0.25">
      <c r="A13" s="20" t="s">
        <v>13</v>
      </c>
      <c r="B13" s="17" t="s">
        <v>14</v>
      </c>
      <c r="C13" s="17"/>
    </row>
    <row r="14" spans="1:4" x14ac:dyDescent="0.25">
      <c r="A14" s="12" t="s">
        <v>15</v>
      </c>
      <c r="B14" s="31" t="s">
        <v>40</v>
      </c>
      <c r="C14" s="31"/>
    </row>
    <row r="15" spans="1:4" x14ac:dyDescent="0.25">
      <c r="A15" s="13" t="s">
        <v>17</v>
      </c>
      <c r="B15" s="19" t="s">
        <v>40</v>
      </c>
      <c r="C15" s="19"/>
    </row>
    <row r="19" spans="1:14" x14ac:dyDescent="0.25">
      <c r="A19" s="2" t="s">
        <v>345</v>
      </c>
    </row>
    <row r="20" spans="1:14" x14ac:dyDescent="0.25">
      <c r="A20" s="32" t="s">
        <v>346</v>
      </c>
    </row>
    <row r="22" spans="1:14" ht="15.75" thickBot="1" x14ac:dyDescent="0.3">
      <c r="A22" s="48"/>
      <c r="B22" s="48">
        <v>2010</v>
      </c>
      <c r="C22" s="48">
        <v>2011</v>
      </c>
      <c r="D22" s="48">
        <v>2012</v>
      </c>
      <c r="E22" s="48">
        <v>2013</v>
      </c>
      <c r="F22" s="48">
        <v>2014</v>
      </c>
      <c r="G22" s="48">
        <v>2015</v>
      </c>
      <c r="H22" s="48">
        <v>2016</v>
      </c>
      <c r="I22" s="48">
        <v>2017</v>
      </c>
      <c r="J22" s="48">
        <v>2018</v>
      </c>
      <c r="K22" s="48">
        <v>2019</v>
      </c>
      <c r="L22" s="48">
        <v>2020</v>
      </c>
      <c r="M22" s="48">
        <v>2021</v>
      </c>
      <c r="N22" s="48">
        <v>2022</v>
      </c>
    </row>
    <row r="23" spans="1:14" x14ac:dyDescent="0.25">
      <c r="A23" t="s">
        <v>21</v>
      </c>
      <c r="B23" s="26" t="s">
        <v>22</v>
      </c>
      <c r="C23" s="26" t="s">
        <v>22</v>
      </c>
      <c r="D23" s="26" t="s">
        <v>22</v>
      </c>
      <c r="E23" s="26" t="s">
        <v>22</v>
      </c>
      <c r="F23" s="26" t="s">
        <v>22</v>
      </c>
      <c r="G23" s="26" t="s">
        <v>22</v>
      </c>
      <c r="H23" s="26" t="s">
        <v>22</v>
      </c>
      <c r="I23" s="26" t="s">
        <v>22</v>
      </c>
      <c r="J23" s="26" t="s">
        <v>22</v>
      </c>
      <c r="K23" s="26" t="s">
        <v>22</v>
      </c>
      <c r="L23" s="26" t="s">
        <v>22</v>
      </c>
      <c r="M23" s="26" t="s">
        <v>22</v>
      </c>
      <c r="N23" s="26" t="s">
        <v>22</v>
      </c>
    </row>
    <row r="24" spans="1:14" x14ac:dyDescent="0.25">
      <c r="A24" t="s">
        <v>23</v>
      </c>
      <c r="B24">
        <v>40.380000000000003</v>
      </c>
      <c r="C24">
        <v>38.950000000000003</v>
      </c>
      <c r="D24">
        <v>46.43</v>
      </c>
      <c r="E24">
        <v>40.76</v>
      </c>
      <c r="F24">
        <v>41.32</v>
      </c>
      <c r="G24">
        <v>31.57</v>
      </c>
      <c r="H24">
        <v>14.65</v>
      </c>
      <c r="I24">
        <v>15.45</v>
      </c>
      <c r="J24">
        <v>28.02</v>
      </c>
      <c r="K24">
        <v>15.95</v>
      </c>
      <c r="L24">
        <v>28.11</v>
      </c>
      <c r="M24">
        <v>15.06</v>
      </c>
      <c r="N24">
        <v>26.73</v>
      </c>
    </row>
    <row r="25" spans="1:14" x14ac:dyDescent="0.25">
      <c r="A25" t="s">
        <v>24</v>
      </c>
      <c r="B25" s="26" t="s">
        <v>22</v>
      </c>
      <c r="C25" s="26" t="s">
        <v>22</v>
      </c>
      <c r="D25" s="26" t="s">
        <v>22</v>
      </c>
      <c r="E25" s="26" t="s">
        <v>22</v>
      </c>
      <c r="F25" s="26" t="s">
        <v>22</v>
      </c>
      <c r="G25" s="26" t="s">
        <v>22</v>
      </c>
      <c r="H25" s="26" t="s">
        <v>22</v>
      </c>
      <c r="I25" s="26" t="s">
        <v>22</v>
      </c>
      <c r="J25" s="26" t="s">
        <v>22</v>
      </c>
      <c r="K25" s="26" t="s">
        <v>22</v>
      </c>
      <c r="L25" s="26" t="s">
        <v>22</v>
      </c>
      <c r="M25" s="26" t="s">
        <v>22</v>
      </c>
      <c r="N25" s="26" t="s">
        <v>22</v>
      </c>
    </row>
    <row r="26" spans="1:14" ht="15.75" thickBot="1" x14ac:dyDescent="0.3">
      <c r="A26" s="48" t="s">
        <v>25</v>
      </c>
      <c r="B26" s="48">
        <v>2.36</v>
      </c>
      <c r="C26" s="48">
        <v>2.4700000000000002</v>
      </c>
      <c r="D26" s="48">
        <v>1.9</v>
      </c>
      <c r="E26" s="48">
        <v>5.2</v>
      </c>
      <c r="F26" s="48">
        <v>8.43</v>
      </c>
      <c r="G26" s="48">
        <v>13.1</v>
      </c>
      <c r="H26" s="48">
        <v>16.89</v>
      </c>
      <c r="I26" s="48">
        <v>11.58</v>
      </c>
      <c r="J26" s="48">
        <v>7.56</v>
      </c>
      <c r="K26" s="48">
        <v>7.55</v>
      </c>
      <c r="L26" s="48">
        <v>11.6</v>
      </c>
      <c r="M26" s="48">
        <v>10.95</v>
      </c>
      <c r="N26" s="48">
        <v>7.42</v>
      </c>
    </row>
    <row r="28" spans="1:14" x14ac:dyDescent="0.25">
      <c r="A28" t="s">
        <v>134</v>
      </c>
    </row>
    <row r="29" spans="1:14" x14ac:dyDescent="0.25">
      <c r="A29" t="s">
        <v>347</v>
      </c>
    </row>
    <row r="31" spans="1:14" x14ac:dyDescent="0.25">
      <c r="A31" s="28" t="s">
        <v>30</v>
      </c>
    </row>
    <row r="32" spans="1:14" x14ac:dyDescent="0.25">
      <c r="A32" t="s">
        <v>31</v>
      </c>
    </row>
    <row r="37" spans="1:9" x14ac:dyDescent="0.25">
      <c r="A37" s="29" t="s">
        <v>35</v>
      </c>
    </row>
    <row r="38" spans="1:9" x14ac:dyDescent="0.25">
      <c r="A38" s="30" t="s">
        <v>348</v>
      </c>
      <c r="B38" s="16"/>
      <c r="C38" s="16"/>
      <c r="D38" s="16"/>
      <c r="E38" s="16"/>
      <c r="F38" s="16"/>
      <c r="G38" s="16"/>
      <c r="H38" s="16"/>
      <c r="I38" s="16"/>
    </row>
    <row r="39" spans="1:9" x14ac:dyDescent="0.25">
      <c r="A39" s="16"/>
      <c r="B39" s="16"/>
      <c r="C39" s="16"/>
      <c r="D39" s="16"/>
      <c r="E39" s="16"/>
      <c r="F39" s="16"/>
      <c r="G39" s="16"/>
      <c r="H39" s="16"/>
      <c r="I39" s="16"/>
    </row>
    <row r="40" spans="1:9" x14ac:dyDescent="0.25">
      <c r="A40" s="16"/>
      <c r="B40" s="16"/>
      <c r="C40" s="16"/>
      <c r="D40" s="16"/>
      <c r="E40" s="16"/>
      <c r="F40" s="16"/>
      <c r="G40" s="16"/>
      <c r="H40" s="16"/>
      <c r="I40" s="16"/>
    </row>
    <row r="41" spans="1:9" x14ac:dyDescent="0.25">
      <c r="A41" s="16"/>
      <c r="B41" s="16"/>
      <c r="C41" s="16"/>
      <c r="D41" s="16"/>
      <c r="E41" s="16"/>
      <c r="F41" s="16"/>
      <c r="G41" s="16"/>
      <c r="H41" s="16"/>
      <c r="I41" s="16"/>
    </row>
    <row r="42" spans="1:9" x14ac:dyDescent="0.25">
      <c r="A42" s="16"/>
      <c r="B42" s="16"/>
      <c r="C42" s="16"/>
      <c r="D42" s="16"/>
      <c r="E42" s="16"/>
      <c r="F42" s="16"/>
      <c r="G42" s="16"/>
      <c r="H42" s="16"/>
      <c r="I42" s="16"/>
    </row>
    <row r="43" spans="1:9" x14ac:dyDescent="0.25">
      <c r="A43" s="16"/>
      <c r="B43" s="16"/>
      <c r="C43" s="16"/>
      <c r="D43" s="16"/>
      <c r="E43" s="16"/>
      <c r="F43" s="16"/>
      <c r="G43" s="16"/>
      <c r="H43" s="16"/>
      <c r="I43" s="16"/>
    </row>
    <row r="44" spans="1:9" x14ac:dyDescent="0.25">
      <c r="A44" s="16"/>
      <c r="B44" s="16"/>
      <c r="C44" s="16"/>
      <c r="D44" s="16"/>
      <c r="E44" s="16"/>
      <c r="F44" s="16"/>
      <c r="G44" s="16"/>
      <c r="H44" s="16"/>
      <c r="I44" s="16"/>
    </row>
  </sheetData>
  <mergeCells count="11">
    <mergeCell ref="A12:C12"/>
    <mergeCell ref="B13:C13"/>
    <mergeCell ref="B14:C14"/>
    <mergeCell ref="B15:C15"/>
    <mergeCell ref="A38:I44"/>
    <mergeCell ref="A5:D5"/>
    <mergeCell ref="B6:D6"/>
    <mergeCell ref="B7:D7"/>
    <mergeCell ref="B8:D8"/>
    <mergeCell ref="B9:D9"/>
    <mergeCell ref="B10:D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BDE2"/>
  </sheetPr>
  <dimension ref="A1:N43"/>
  <sheetViews>
    <sheetView workbookViewId="0">
      <selection activeCell="K1" sqref="K1"/>
    </sheetView>
  </sheetViews>
  <sheetFormatPr defaultRowHeight="15" x14ac:dyDescent="0.25"/>
  <cols>
    <col min="1" max="1" width="15.7109375" customWidth="1"/>
  </cols>
  <sheetData>
    <row r="1" spans="1:4" ht="23.25" x14ac:dyDescent="0.35">
      <c r="A1" s="47" t="s">
        <v>318</v>
      </c>
    </row>
    <row r="2" spans="1:4" x14ac:dyDescent="0.25">
      <c r="A2" s="4" t="str">
        <f>HYPERLINK("#CONTENTS!A1", "CONTENTS")</f>
        <v>CONTENTS</v>
      </c>
    </row>
    <row r="5" spans="1:4" x14ac:dyDescent="0.25">
      <c r="A5" s="5" t="s">
        <v>1</v>
      </c>
      <c r="B5" s="6"/>
      <c r="C5" s="6"/>
      <c r="D5" s="7"/>
    </row>
    <row r="6" spans="1:4" x14ac:dyDescent="0.25">
      <c r="A6" s="20" t="s">
        <v>2</v>
      </c>
      <c r="B6" s="17" t="s">
        <v>349</v>
      </c>
      <c r="C6" s="17"/>
      <c r="D6" s="17"/>
    </row>
    <row r="7" spans="1:4" x14ac:dyDescent="0.25">
      <c r="A7" s="12" t="s">
        <v>4</v>
      </c>
      <c r="B7" s="9" t="s">
        <v>350</v>
      </c>
      <c r="C7" s="9"/>
      <c r="D7" s="9"/>
    </row>
    <row r="8" spans="1:4" x14ac:dyDescent="0.25">
      <c r="A8" s="12" t="s">
        <v>6</v>
      </c>
      <c r="B8" s="10" t="s">
        <v>351</v>
      </c>
      <c r="C8" s="9"/>
      <c r="D8" s="9"/>
    </row>
    <row r="9" spans="1:4" x14ac:dyDescent="0.25">
      <c r="A9" s="12" t="s">
        <v>8</v>
      </c>
      <c r="B9" s="10" t="s">
        <v>9</v>
      </c>
      <c r="C9" s="9"/>
      <c r="D9" s="9"/>
    </row>
    <row r="10" spans="1:4" x14ac:dyDescent="0.25">
      <c r="A10" s="13" t="s">
        <v>10</v>
      </c>
      <c r="B10" s="14" t="s">
        <v>11</v>
      </c>
      <c r="C10" s="15"/>
      <c r="D10" s="15"/>
    </row>
    <row r="12" spans="1:4" x14ac:dyDescent="0.25">
      <c r="A12" s="5" t="s">
        <v>12</v>
      </c>
      <c r="B12" s="6"/>
      <c r="C12" s="7"/>
    </row>
    <row r="13" spans="1:4" x14ac:dyDescent="0.25">
      <c r="A13" s="20" t="s">
        <v>13</v>
      </c>
      <c r="B13" s="17" t="s">
        <v>14</v>
      </c>
      <c r="C13" s="17"/>
    </row>
    <row r="14" spans="1:4" x14ac:dyDescent="0.25">
      <c r="A14" s="12" t="s">
        <v>15</v>
      </c>
      <c r="B14" s="31" t="s">
        <v>40</v>
      </c>
      <c r="C14" s="31"/>
    </row>
    <row r="15" spans="1:4" x14ac:dyDescent="0.25">
      <c r="A15" s="13" t="s">
        <v>17</v>
      </c>
      <c r="B15" s="19" t="s">
        <v>40</v>
      </c>
      <c r="C15" s="19"/>
    </row>
    <row r="19" spans="1:14" x14ac:dyDescent="0.25">
      <c r="A19" s="2" t="s">
        <v>352</v>
      </c>
    </row>
    <row r="20" spans="1:14" x14ac:dyDescent="0.25">
      <c r="A20" s="32" t="s">
        <v>353</v>
      </c>
    </row>
    <row r="22" spans="1:14" ht="15.75" thickBot="1" x14ac:dyDescent="0.3">
      <c r="A22" s="48"/>
      <c r="B22" s="48">
        <v>2010</v>
      </c>
      <c r="C22" s="48">
        <v>2011</v>
      </c>
      <c r="D22" s="48">
        <v>2012</v>
      </c>
      <c r="E22" s="48">
        <v>2013</v>
      </c>
      <c r="F22" s="48">
        <v>2014</v>
      </c>
      <c r="G22" s="48">
        <v>2015</v>
      </c>
      <c r="H22" s="48">
        <v>2016</v>
      </c>
      <c r="I22" s="48">
        <v>2017</v>
      </c>
      <c r="J22" s="48">
        <v>2018</v>
      </c>
      <c r="K22" s="48">
        <v>2019</v>
      </c>
      <c r="L22" s="48">
        <v>2020</v>
      </c>
      <c r="M22" s="48">
        <v>2021</v>
      </c>
      <c r="N22" s="48">
        <v>2022</v>
      </c>
    </row>
    <row r="23" spans="1:14" x14ac:dyDescent="0.25">
      <c r="A23" t="s">
        <v>21</v>
      </c>
      <c r="B23" s="26" t="s">
        <v>22</v>
      </c>
      <c r="C23" s="26" t="s">
        <v>22</v>
      </c>
      <c r="D23" s="26" t="s">
        <v>22</v>
      </c>
      <c r="E23" s="26" t="s">
        <v>22</v>
      </c>
      <c r="F23" s="26" t="s">
        <v>22</v>
      </c>
      <c r="G23" s="26" t="s">
        <v>22</v>
      </c>
      <c r="H23" s="26" t="s">
        <v>22</v>
      </c>
      <c r="I23" s="26" t="s">
        <v>22</v>
      </c>
      <c r="J23" s="26" t="s">
        <v>22</v>
      </c>
      <c r="K23" s="26" t="s">
        <v>22</v>
      </c>
      <c r="L23" s="26" t="s">
        <v>22</v>
      </c>
      <c r="M23" s="26" t="s">
        <v>22</v>
      </c>
      <c r="N23" s="26" t="s">
        <v>22</v>
      </c>
    </row>
    <row r="24" spans="1:14" x14ac:dyDescent="0.25">
      <c r="A24" t="s">
        <v>23</v>
      </c>
      <c r="B24">
        <v>4.9000000000000002E-2</v>
      </c>
      <c r="C24">
        <v>5.0999999999999997E-2</v>
      </c>
      <c r="D24">
        <v>5.0999999999999997E-2</v>
      </c>
      <c r="E24">
        <v>4.5999999999999999E-2</v>
      </c>
      <c r="F24">
        <v>4.7E-2</v>
      </c>
      <c r="G24">
        <v>5.0999999999999997E-2</v>
      </c>
      <c r="H24">
        <v>4.7E-2</v>
      </c>
      <c r="I24">
        <v>0.05</v>
      </c>
      <c r="J24">
        <v>4.9000000000000002E-2</v>
      </c>
      <c r="K24">
        <v>0.05</v>
      </c>
      <c r="L24">
        <v>5.5E-2</v>
      </c>
      <c r="M24">
        <v>5.2999999999999999E-2</v>
      </c>
      <c r="N24">
        <v>4.9000000000000002E-2</v>
      </c>
    </row>
    <row r="25" spans="1:14" x14ac:dyDescent="0.25">
      <c r="A25" t="s">
        <v>24</v>
      </c>
      <c r="B25">
        <v>3.2000000000000001E-2</v>
      </c>
      <c r="C25">
        <v>3.1E-2</v>
      </c>
      <c r="D25">
        <v>3.7999999999999999E-2</v>
      </c>
      <c r="E25">
        <v>3.4000000000000002E-2</v>
      </c>
      <c r="F25">
        <v>3.1E-2</v>
      </c>
      <c r="G25">
        <v>2.7E-2</v>
      </c>
      <c r="H25">
        <v>3.1E-2</v>
      </c>
      <c r="I25">
        <v>2.8000000000000001E-2</v>
      </c>
      <c r="J25">
        <v>2.4E-2</v>
      </c>
      <c r="K25">
        <v>2.9000000000000001E-2</v>
      </c>
      <c r="L25">
        <v>2.5999999999999999E-2</v>
      </c>
      <c r="M25">
        <v>2.3E-2</v>
      </c>
      <c r="N25">
        <v>2.5000000000000001E-2</v>
      </c>
    </row>
    <row r="26" spans="1:14" ht="15.75" thickBot="1" x14ac:dyDescent="0.3">
      <c r="A26" s="48" t="s">
        <v>25</v>
      </c>
      <c r="B26" s="48">
        <v>0.08</v>
      </c>
      <c r="C26" s="48">
        <v>7.3999999999999996E-2</v>
      </c>
      <c r="D26" s="48">
        <v>8.1000000000000003E-2</v>
      </c>
      <c r="E26" s="48">
        <v>6.5000000000000002E-2</v>
      </c>
      <c r="F26" s="48">
        <v>7.0000000000000007E-2</v>
      </c>
      <c r="G26" s="48">
        <v>7.4999999999999997E-2</v>
      </c>
      <c r="H26" s="48">
        <v>6.9000000000000006E-2</v>
      </c>
      <c r="I26" s="48">
        <v>6.6000000000000003E-2</v>
      </c>
      <c r="J26" s="48">
        <v>6.2E-2</v>
      </c>
      <c r="K26" s="48">
        <v>6.6000000000000003E-2</v>
      </c>
      <c r="L26" s="48">
        <v>6.5000000000000002E-2</v>
      </c>
      <c r="M26" s="48">
        <v>5.8999999999999997E-2</v>
      </c>
      <c r="N26" s="48">
        <v>6.5000000000000002E-2</v>
      </c>
    </row>
    <row r="28" spans="1:14" x14ac:dyDescent="0.25">
      <c r="A28" t="s">
        <v>134</v>
      </c>
    </row>
    <row r="29" spans="1:14" x14ac:dyDescent="0.25">
      <c r="A29" t="s">
        <v>354</v>
      </c>
    </row>
    <row r="31" spans="1:14" x14ac:dyDescent="0.25">
      <c r="A31" s="28" t="s">
        <v>30</v>
      </c>
    </row>
    <row r="32" spans="1:14" x14ac:dyDescent="0.25">
      <c r="A32" t="s">
        <v>31</v>
      </c>
    </row>
    <row r="37" spans="1:9" x14ac:dyDescent="0.25">
      <c r="A37" s="29" t="s">
        <v>35</v>
      </c>
    </row>
    <row r="38" spans="1:9" x14ac:dyDescent="0.25">
      <c r="A38" s="30" t="s">
        <v>355</v>
      </c>
      <c r="B38" s="16"/>
      <c r="C38" s="16"/>
      <c r="D38" s="16"/>
      <c r="E38" s="16"/>
      <c r="F38" s="16"/>
      <c r="G38" s="16"/>
      <c r="H38" s="16"/>
      <c r="I38" s="16"/>
    </row>
    <row r="39" spans="1:9" x14ac:dyDescent="0.25">
      <c r="A39" s="16"/>
      <c r="B39" s="16"/>
      <c r="C39" s="16"/>
      <c r="D39" s="16"/>
      <c r="E39" s="16"/>
      <c r="F39" s="16"/>
      <c r="G39" s="16"/>
      <c r="H39" s="16"/>
      <c r="I39" s="16"/>
    </row>
    <row r="40" spans="1:9" x14ac:dyDescent="0.25">
      <c r="A40" s="16"/>
      <c r="B40" s="16"/>
      <c r="C40" s="16"/>
      <c r="D40" s="16"/>
      <c r="E40" s="16"/>
      <c r="F40" s="16"/>
      <c r="G40" s="16"/>
      <c r="H40" s="16"/>
      <c r="I40" s="16"/>
    </row>
    <row r="41" spans="1:9" x14ac:dyDescent="0.25">
      <c r="A41" s="16"/>
      <c r="B41" s="16"/>
      <c r="C41" s="16"/>
      <c r="D41" s="16"/>
      <c r="E41" s="16"/>
      <c r="F41" s="16"/>
      <c r="G41" s="16"/>
      <c r="H41" s="16"/>
      <c r="I41" s="16"/>
    </row>
    <row r="42" spans="1:9" x14ac:dyDescent="0.25">
      <c r="A42" s="16"/>
      <c r="B42" s="16"/>
      <c r="C42" s="16"/>
      <c r="D42" s="16"/>
      <c r="E42" s="16"/>
      <c r="F42" s="16"/>
      <c r="G42" s="16"/>
      <c r="H42" s="16"/>
      <c r="I42" s="16"/>
    </row>
    <row r="43" spans="1:9" x14ac:dyDescent="0.25">
      <c r="A43" s="16"/>
      <c r="B43" s="16"/>
      <c r="C43" s="16"/>
      <c r="D43" s="16"/>
      <c r="E43" s="16"/>
      <c r="F43" s="16"/>
      <c r="G43" s="16"/>
      <c r="H43" s="16"/>
      <c r="I43" s="16"/>
    </row>
  </sheetData>
  <mergeCells count="11">
    <mergeCell ref="A12:C12"/>
    <mergeCell ref="B13:C13"/>
    <mergeCell ref="B14:C14"/>
    <mergeCell ref="B15:C15"/>
    <mergeCell ref="A38:I43"/>
    <mergeCell ref="A5:D5"/>
    <mergeCell ref="B6:D6"/>
    <mergeCell ref="B7:D7"/>
    <mergeCell ref="B8:D8"/>
    <mergeCell ref="B9:D9"/>
    <mergeCell ref="B10:D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BDE2"/>
  </sheetPr>
  <dimension ref="A1:N45"/>
  <sheetViews>
    <sheetView workbookViewId="0">
      <selection activeCell="K1" sqref="K1"/>
    </sheetView>
  </sheetViews>
  <sheetFormatPr defaultRowHeight="15" x14ac:dyDescent="0.25"/>
  <cols>
    <col min="1" max="1" width="15.7109375" customWidth="1"/>
  </cols>
  <sheetData>
    <row r="1" spans="1:5" ht="23.25" x14ac:dyDescent="0.35">
      <c r="A1" s="47" t="s">
        <v>318</v>
      </c>
    </row>
    <row r="2" spans="1:5" x14ac:dyDescent="0.25">
      <c r="A2" s="4" t="str">
        <f>HYPERLINK("#CONTENTS!A1", "CONTENTS")</f>
        <v>CONTENTS</v>
      </c>
    </row>
    <row r="5" spans="1:5" x14ac:dyDescent="0.25">
      <c r="A5" s="5" t="s">
        <v>1</v>
      </c>
      <c r="B5" s="6"/>
      <c r="C5" s="6"/>
      <c r="D5" s="6"/>
      <c r="E5" s="7"/>
    </row>
    <row r="6" spans="1:5" ht="30" customHeight="1" x14ac:dyDescent="0.25">
      <c r="A6" s="11" t="s">
        <v>2</v>
      </c>
      <c r="B6" s="8" t="s">
        <v>356</v>
      </c>
      <c r="C6" s="8"/>
      <c r="D6" s="8"/>
      <c r="E6" s="8"/>
    </row>
    <row r="7" spans="1:5" x14ac:dyDescent="0.25">
      <c r="A7" s="12" t="s">
        <v>4</v>
      </c>
      <c r="B7" s="9" t="s">
        <v>357</v>
      </c>
      <c r="C7" s="9"/>
      <c r="D7" s="9"/>
      <c r="E7" s="9"/>
    </row>
    <row r="8" spans="1:5" x14ac:dyDescent="0.25">
      <c r="A8" s="12" t="s">
        <v>6</v>
      </c>
      <c r="B8" s="10" t="s">
        <v>358</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4" x14ac:dyDescent="0.25">
      <c r="A19" s="2" t="s">
        <v>359</v>
      </c>
    </row>
    <row r="20" spans="1:14" x14ac:dyDescent="0.25">
      <c r="A20" s="22" t="s">
        <v>132</v>
      </c>
    </row>
    <row r="22" spans="1:14" ht="15.75" thickBot="1" x14ac:dyDescent="0.3">
      <c r="A22" s="48"/>
      <c r="B22" s="48">
        <v>2010</v>
      </c>
      <c r="C22" s="48">
        <v>2011</v>
      </c>
      <c r="D22" s="48">
        <v>2012</v>
      </c>
      <c r="E22" s="48">
        <v>2013</v>
      </c>
      <c r="F22" s="48">
        <v>2014</v>
      </c>
      <c r="G22" s="48">
        <v>2015</v>
      </c>
      <c r="H22" s="48">
        <v>2016</v>
      </c>
      <c r="I22" s="48">
        <v>2017</v>
      </c>
      <c r="J22" s="48">
        <v>2018</v>
      </c>
      <c r="K22" s="48">
        <v>2019</v>
      </c>
      <c r="L22" s="48">
        <v>2020</v>
      </c>
      <c r="M22" s="48">
        <v>2021</v>
      </c>
      <c r="N22" s="48">
        <v>2022</v>
      </c>
    </row>
    <row r="23" spans="1:14" x14ac:dyDescent="0.25">
      <c r="A23" t="s">
        <v>21</v>
      </c>
      <c r="B23">
        <v>3.99</v>
      </c>
      <c r="C23">
        <v>5.22</v>
      </c>
      <c r="D23">
        <v>4.58</v>
      </c>
      <c r="E23">
        <v>4.04</v>
      </c>
      <c r="F23">
        <v>3.88</v>
      </c>
      <c r="G23">
        <v>4.5999999999999996</v>
      </c>
      <c r="H23">
        <v>4.3600000000000003</v>
      </c>
      <c r="I23">
        <v>5.0199999999999996</v>
      </c>
      <c r="J23">
        <v>4.47</v>
      </c>
      <c r="K23">
        <v>4.53</v>
      </c>
      <c r="L23">
        <v>4.57</v>
      </c>
      <c r="M23">
        <v>4.6100000000000003</v>
      </c>
      <c r="N23">
        <v>5.76</v>
      </c>
    </row>
    <row r="24" spans="1:14" x14ac:dyDescent="0.25">
      <c r="A24" t="s">
        <v>23</v>
      </c>
      <c r="B24">
        <v>4.5199999999999996</v>
      </c>
      <c r="C24">
        <v>4.12</v>
      </c>
      <c r="D24">
        <v>3.47</v>
      </c>
      <c r="E24">
        <v>5.34</v>
      </c>
      <c r="F24">
        <v>4.5</v>
      </c>
      <c r="G24">
        <v>3.48</v>
      </c>
      <c r="H24">
        <v>4.1100000000000003</v>
      </c>
      <c r="I24">
        <v>4</v>
      </c>
      <c r="J24">
        <v>7.37</v>
      </c>
      <c r="K24">
        <v>4.34</v>
      </c>
      <c r="L24">
        <v>4</v>
      </c>
      <c r="M24">
        <v>4.91</v>
      </c>
      <c r="N24">
        <v>5.21</v>
      </c>
    </row>
    <row r="25" spans="1:14" x14ac:dyDescent="0.25">
      <c r="A25" t="s">
        <v>24</v>
      </c>
      <c r="B25">
        <v>0.18</v>
      </c>
      <c r="C25">
        <v>0.2</v>
      </c>
      <c r="D25">
        <v>0.16</v>
      </c>
      <c r="E25">
        <v>0.16</v>
      </c>
      <c r="F25">
        <v>0.1</v>
      </c>
      <c r="G25">
        <v>0.15</v>
      </c>
      <c r="H25">
        <v>0.13</v>
      </c>
      <c r="I25">
        <v>0.21</v>
      </c>
      <c r="J25">
        <v>0.2</v>
      </c>
      <c r="K25">
        <v>0.2</v>
      </c>
      <c r="L25">
        <v>0.25</v>
      </c>
      <c r="M25">
        <v>0.24</v>
      </c>
      <c r="N25">
        <v>0.26</v>
      </c>
    </row>
    <row r="26" spans="1:14" ht="15.75" thickBot="1" x14ac:dyDescent="0.3">
      <c r="A26" s="48" t="s">
        <v>25</v>
      </c>
      <c r="B26" s="48">
        <v>0.71</v>
      </c>
      <c r="C26" s="48">
        <v>1.44</v>
      </c>
      <c r="D26" s="48">
        <v>1.1299999999999999</v>
      </c>
      <c r="E26" s="48">
        <v>0.89</v>
      </c>
      <c r="F26" s="48">
        <v>0.74</v>
      </c>
      <c r="G26" s="48">
        <v>1.07</v>
      </c>
      <c r="H26" s="48">
        <v>0.95</v>
      </c>
      <c r="I26" s="48">
        <v>1.29</v>
      </c>
      <c r="J26" s="48">
        <v>1.2</v>
      </c>
      <c r="K26" s="48">
        <v>1.31</v>
      </c>
      <c r="L26" s="48">
        <v>1.31</v>
      </c>
      <c r="M26" s="48">
        <v>1.07</v>
      </c>
      <c r="N26" s="48">
        <v>1.27</v>
      </c>
    </row>
    <row r="28" spans="1:14" x14ac:dyDescent="0.25">
      <c r="A28" t="s">
        <v>134</v>
      </c>
    </row>
    <row r="29" spans="1:14" x14ac:dyDescent="0.25">
      <c r="A29" t="s">
        <v>360</v>
      </c>
    </row>
    <row r="34" spans="1:9" x14ac:dyDescent="0.25">
      <c r="A34" s="29" t="s">
        <v>35</v>
      </c>
    </row>
    <row r="35" spans="1:9" x14ac:dyDescent="0.25">
      <c r="A35" s="30" t="s">
        <v>361</v>
      </c>
      <c r="B35" s="16"/>
      <c r="C35" s="16"/>
      <c r="D35" s="16"/>
      <c r="E35" s="16"/>
      <c r="F35" s="16"/>
      <c r="G35" s="16"/>
      <c r="H35" s="16"/>
      <c r="I35" s="16"/>
    </row>
    <row r="36" spans="1:9" x14ac:dyDescent="0.25">
      <c r="A36" s="16"/>
      <c r="B36" s="16"/>
      <c r="C36" s="16"/>
      <c r="D36" s="16"/>
      <c r="E36" s="16"/>
      <c r="F36" s="16"/>
      <c r="G36" s="16"/>
      <c r="H36" s="16"/>
      <c r="I36" s="16"/>
    </row>
    <row r="37" spans="1:9" x14ac:dyDescent="0.25">
      <c r="A37" s="16"/>
      <c r="B37" s="16"/>
      <c r="C37" s="16"/>
      <c r="D37" s="16"/>
      <c r="E37" s="16"/>
      <c r="F37" s="16"/>
      <c r="G37" s="16"/>
      <c r="H37" s="16"/>
      <c r="I37" s="16"/>
    </row>
    <row r="38" spans="1:9" x14ac:dyDescent="0.25">
      <c r="A38" s="16"/>
      <c r="B38" s="16"/>
      <c r="C38" s="16"/>
      <c r="D38" s="16"/>
      <c r="E38" s="16"/>
      <c r="F38" s="16"/>
      <c r="G38" s="16"/>
      <c r="H38" s="16"/>
      <c r="I38" s="16"/>
    </row>
    <row r="39" spans="1:9" x14ac:dyDescent="0.25">
      <c r="A39" s="16"/>
      <c r="B39" s="16"/>
      <c r="C39" s="16"/>
      <c r="D39" s="16"/>
      <c r="E39" s="16"/>
      <c r="F39" s="16"/>
      <c r="G39" s="16"/>
      <c r="H39" s="16"/>
      <c r="I39" s="16"/>
    </row>
    <row r="40" spans="1:9" x14ac:dyDescent="0.25">
      <c r="A40" s="16"/>
      <c r="B40" s="16"/>
      <c r="C40" s="16"/>
      <c r="D40" s="16"/>
      <c r="E40" s="16"/>
      <c r="F40" s="16"/>
      <c r="G40" s="16"/>
      <c r="H40" s="16"/>
      <c r="I40" s="16"/>
    </row>
    <row r="41" spans="1:9" x14ac:dyDescent="0.25">
      <c r="A41" s="16"/>
      <c r="B41" s="16"/>
      <c r="C41" s="16"/>
      <c r="D41" s="16"/>
      <c r="E41" s="16"/>
      <c r="F41" s="16"/>
      <c r="G41" s="16"/>
      <c r="H41" s="16"/>
      <c r="I41" s="16"/>
    </row>
    <row r="42" spans="1:9" x14ac:dyDescent="0.25">
      <c r="A42" s="16"/>
      <c r="B42" s="16"/>
      <c r="C42" s="16"/>
      <c r="D42" s="16"/>
      <c r="E42" s="16"/>
      <c r="F42" s="16"/>
      <c r="G42" s="16"/>
      <c r="H42" s="16"/>
      <c r="I42" s="16"/>
    </row>
    <row r="43" spans="1:9" x14ac:dyDescent="0.25">
      <c r="A43" s="16"/>
      <c r="B43" s="16"/>
      <c r="C43" s="16"/>
      <c r="D43" s="16"/>
      <c r="E43" s="16"/>
      <c r="F43" s="16"/>
      <c r="G43" s="16"/>
      <c r="H43" s="16"/>
      <c r="I43" s="16"/>
    </row>
    <row r="44" spans="1:9" x14ac:dyDescent="0.25">
      <c r="A44" s="16"/>
      <c r="B44" s="16"/>
      <c r="C44" s="16"/>
      <c r="D44" s="16"/>
      <c r="E44" s="16"/>
      <c r="F44" s="16"/>
      <c r="G44" s="16"/>
      <c r="H44" s="16"/>
      <c r="I44" s="16"/>
    </row>
    <row r="45" spans="1:9" x14ac:dyDescent="0.25">
      <c r="A45" s="16"/>
      <c r="B45" s="16"/>
      <c r="C45" s="16"/>
      <c r="D45" s="16"/>
      <c r="E45" s="16"/>
      <c r="F45" s="16"/>
      <c r="G45" s="16"/>
      <c r="H45" s="16"/>
      <c r="I45" s="16"/>
    </row>
  </sheetData>
  <mergeCells count="11">
    <mergeCell ref="A12:C12"/>
    <mergeCell ref="B13:C13"/>
    <mergeCell ref="B14:C14"/>
    <mergeCell ref="B15:C15"/>
    <mergeCell ref="A35:I45"/>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CC30B"/>
  </sheetPr>
  <dimension ref="A1:O65"/>
  <sheetViews>
    <sheetView workbookViewId="0">
      <selection activeCell="J1" sqref="J1"/>
    </sheetView>
  </sheetViews>
  <sheetFormatPr defaultRowHeight="15" x14ac:dyDescent="0.25"/>
  <cols>
    <col min="1" max="1" width="15.7109375" customWidth="1"/>
  </cols>
  <sheetData>
    <row r="1" spans="1:6" ht="23.25" x14ac:dyDescent="0.35">
      <c r="A1" s="50" t="s">
        <v>362</v>
      </c>
    </row>
    <row r="2" spans="1:6" x14ac:dyDescent="0.25">
      <c r="A2" s="4" t="str">
        <f>HYPERLINK("#CONTENTS!A1", "CONTENTS")</f>
        <v>CONTENTS</v>
      </c>
    </row>
    <row r="5" spans="1:6" x14ac:dyDescent="0.25">
      <c r="A5" s="5" t="s">
        <v>1</v>
      </c>
      <c r="B5" s="6"/>
      <c r="C5" s="6"/>
      <c r="D5" s="6"/>
      <c r="E5" s="7"/>
    </row>
    <row r="6" spans="1:6" x14ac:dyDescent="0.25">
      <c r="A6" s="20" t="s">
        <v>2</v>
      </c>
      <c r="B6" s="17" t="s">
        <v>363</v>
      </c>
      <c r="C6" s="17"/>
      <c r="D6" s="17"/>
      <c r="E6" s="17"/>
    </row>
    <row r="7" spans="1:6" x14ac:dyDescent="0.25">
      <c r="A7" s="12" t="s">
        <v>4</v>
      </c>
      <c r="B7" s="9" t="s">
        <v>364</v>
      </c>
      <c r="C7" s="9"/>
      <c r="D7" s="9"/>
      <c r="E7" s="9"/>
    </row>
    <row r="8" spans="1:6" x14ac:dyDescent="0.25">
      <c r="A8" s="12" t="s">
        <v>6</v>
      </c>
      <c r="B8" s="10" t="s">
        <v>365</v>
      </c>
      <c r="C8" s="9"/>
      <c r="D8" s="9"/>
      <c r="E8" s="9"/>
    </row>
    <row r="9" spans="1:6" x14ac:dyDescent="0.25">
      <c r="A9" s="12" t="s">
        <v>8</v>
      </c>
      <c r="B9" s="10" t="s">
        <v>9</v>
      </c>
      <c r="C9" s="9"/>
      <c r="D9" s="9"/>
      <c r="E9" s="9"/>
    </row>
    <row r="10" spans="1:6" x14ac:dyDescent="0.25">
      <c r="A10" s="13" t="s">
        <v>10</v>
      </c>
      <c r="B10" s="14" t="s">
        <v>11</v>
      </c>
      <c r="C10" s="15"/>
      <c r="D10" s="15"/>
      <c r="E10" s="15"/>
    </row>
    <row r="12" spans="1:6" x14ac:dyDescent="0.25">
      <c r="A12" s="5" t="s">
        <v>12</v>
      </c>
      <c r="B12" s="6"/>
      <c r="C12" s="6"/>
      <c r="D12" s="6"/>
      <c r="E12" s="6"/>
      <c r="F12" s="7"/>
    </row>
    <row r="13" spans="1:6" x14ac:dyDescent="0.25">
      <c r="A13" s="20" t="s">
        <v>13</v>
      </c>
      <c r="B13" s="17" t="s">
        <v>14</v>
      </c>
      <c r="C13" s="17"/>
      <c r="D13" s="17"/>
      <c r="E13" s="17"/>
      <c r="F13" s="17"/>
    </row>
    <row r="14" spans="1:6" ht="30" customHeight="1" x14ac:dyDescent="0.25">
      <c r="A14" s="21" t="s">
        <v>15</v>
      </c>
      <c r="B14" s="18" t="s">
        <v>366</v>
      </c>
      <c r="C14" s="18"/>
      <c r="D14" s="18"/>
      <c r="E14" s="18"/>
      <c r="F14" s="18"/>
    </row>
    <row r="15" spans="1:6" x14ac:dyDescent="0.25">
      <c r="A15" s="13" t="s">
        <v>17</v>
      </c>
      <c r="B15" s="19" t="s">
        <v>18</v>
      </c>
      <c r="C15" s="19"/>
      <c r="D15" s="19"/>
      <c r="E15" s="19"/>
      <c r="F15" s="19"/>
    </row>
    <row r="19" spans="1:15" x14ac:dyDescent="0.25">
      <c r="A19" s="2" t="s">
        <v>367</v>
      </c>
    </row>
    <row r="20" spans="1:15" x14ac:dyDescent="0.25">
      <c r="A20" s="22" t="s">
        <v>132</v>
      </c>
    </row>
    <row r="22" spans="1:15" ht="15.75" thickBot="1" x14ac:dyDescent="0.3">
      <c r="A22" s="51"/>
      <c r="B22" s="51">
        <v>2010</v>
      </c>
      <c r="C22" s="51">
        <v>2011</v>
      </c>
      <c r="D22" s="51">
        <v>2012</v>
      </c>
      <c r="E22" s="51">
        <v>2013</v>
      </c>
      <c r="F22" s="51">
        <v>2014</v>
      </c>
      <c r="G22" s="51">
        <v>2015</v>
      </c>
      <c r="H22" s="51">
        <v>2016</v>
      </c>
      <c r="I22" s="51">
        <v>2017</v>
      </c>
      <c r="J22" s="51">
        <v>2018</v>
      </c>
      <c r="K22" s="51">
        <v>2019</v>
      </c>
      <c r="L22" s="51">
        <v>2020</v>
      </c>
      <c r="M22" s="51">
        <v>2021</v>
      </c>
      <c r="N22" s="51">
        <v>2022</v>
      </c>
      <c r="O22" s="51">
        <v>2023</v>
      </c>
    </row>
    <row r="23" spans="1:15" x14ac:dyDescent="0.25">
      <c r="A23" t="s">
        <v>21</v>
      </c>
      <c r="B23">
        <v>1458.3</v>
      </c>
      <c r="C23">
        <v>1412.8</v>
      </c>
      <c r="D23">
        <v>1397</v>
      </c>
      <c r="E23">
        <v>1384.8</v>
      </c>
      <c r="F23">
        <v>1330.8</v>
      </c>
      <c r="G23">
        <v>1353.5</v>
      </c>
      <c r="H23">
        <v>1364.9</v>
      </c>
      <c r="I23">
        <v>1385.1</v>
      </c>
      <c r="J23">
        <v>1378.3</v>
      </c>
      <c r="K23">
        <v>1354.4</v>
      </c>
      <c r="L23">
        <v>1235.7</v>
      </c>
      <c r="M23">
        <v>1313.1</v>
      </c>
      <c r="N23">
        <v>1259.9000000000001</v>
      </c>
      <c r="O23">
        <v>1210.8</v>
      </c>
    </row>
    <row r="24" spans="1:15" x14ac:dyDescent="0.25">
      <c r="A24" t="s">
        <v>23</v>
      </c>
      <c r="B24">
        <v>19.899999999999999</v>
      </c>
      <c r="C24">
        <v>18.5</v>
      </c>
      <c r="D24">
        <v>17.7</v>
      </c>
      <c r="E24">
        <v>17.8</v>
      </c>
      <c r="F24">
        <v>16.899999999999999</v>
      </c>
      <c r="G24">
        <v>16.8</v>
      </c>
      <c r="H24">
        <v>17.3</v>
      </c>
      <c r="I24">
        <v>17.399999999999999</v>
      </c>
      <c r="J24">
        <v>17.399999999999999</v>
      </c>
      <c r="K24">
        <v>16.899999999999999</v>
      </c>
      <c r="L24">
        <v>15.5</v>
      </c>
      <c r="M24">
        <v>16.3</v>
      </c>
      <c r="N24">
        <v>15.7</v>
      </c>
      <c r="O24">
        <v>15.4</v>
      </c>
    </row>
    <row r="25" spans="1:15" ht="15.75" thickBot="1" x14ac:dyDescent="0.3">
      <c r="A25" s="51" t="s">
        <v>24</v>
      </c>
      <c r="B25" s="51">
        <v>8.9</v>
      </c>
      <c r="C25" s="51">
        <v>8.6999999999999993</v>
      </c>
      <c r="D25" s="51">
        <v>8.1999999999999993</v>
      </c>
      <c r="E25" s="51">
        <v>8</v>
      </c>
      <c r="F25" s="51">
        <v>7.6</v>
      </c>
      <c r="G25" s="51">
        <v>8</v>
      </c>
      <c r="H25" s="51">
        <v>8.1</v>
      </c>
      <c r="I25" s="51">
        <v>8.3000000000000007</v>
      </c>
      <c r="J25" s="51">
        <v>8.1999999999999993</v>
      </c>
      <c r="K25" s="51">
        <v>8.1999999999999993</v>
      </c>
      <c r="L25" s="51">
        <v>7.8</v>
      </c>
      <c r="M25" s="51">
        <v>8.3000000000000007</v>
      </c>
      <c r="N25" s="51">
        <v>8.3000000000000007</v>
      </c>
      <c r="O25" s="51">
        <v>8.5</v>
      </c>
    </row>
    <row r="29" spans="1:15" x14ac:dyDescent="0.25">
      <c r="A29" s="2" t="s">
        <v>368</v>
      </c>
    </row>
    <row r="30" spans="1:15" x14ac:dyDescent="0.25">
      <c r="A30" s="22" t="s">
        <v>132</v>
      </c>
    </row>
    <row r="32" spans="1:15" ht="15.75" thickBot="1" x14ac:dyDescent="0.3">
      <c r="A32" s="51"/>
      <c r="B32" s="51">
        <v>2010</v>
      </c>
      <c r="C32" s="51">
        <v>2011</v>
      </c>
      <c r="D32" s="51">
        <v>2012</v>
      </c>
      <c r="E32" s="51">
        <v>2013</v>
      </c>
      <c r="F32" s="51">
        <v>2014</v>
      </c>
      <c r="G32" s="51">
        <v>2015</v>
      </c>
      <c r="H32" s="51">
        <v>2016</v>
      </c>
      <c r="I32" s="51">
        <v>2017</v>
      </c>
      <c r="J32" s="51">
        <v>2018</v>
      </c>
      <c r="K32" s="51">
        <v>2019</v>
      </c>
      <c r="L32" s="51">
        <v>2020</v>
      </c>
      <c r="M32" s="51">
        <v>2021</v>
      </c>
      <c r="N32" s="51">
        <v>2022</v>
      </c>
      <c r="O32" s="51">
        <v>2023</v>
      </c>
    </row>
    <row r="33" spans="1:15" x14ac:dyDescent="0.25">
      <c r="A33" t="s">
        <v>21</v>
      </c>
      <c r="B33">
        <v>97.4</v>
      </c>
      <c r="C33">
        <v>94.3</v>
      </c>
      <c r="D33">
        <v>93.3</v>
      </c>
      <c r="E33">
        <v>92.5</v>
      </c>
      <c r="F33">
        <v>88.9</v>
      </c>
      <c r="G33">
        <v>90.4</v>
      </c>
      <c r="H33">
        <v>91.1</v>
      </c>
      <c r="I33">
        <v>92.5</v>
      </c>
      <c r="J33">
        <v>92</v>
      </c>
      <c r="K33">
        <v>90.4</v>
      </c>
      <c r="L33">
        <v>82.5</v>
      </c>
      <c r="M33">
        <v>87.7</v>
      </c>
      <c r="N33">
        <v>84.1</v>
      </c>
      <c r="O33">
        <v>80.8</v>
      </c>
    </row>
    <row r="34" spans="1:15" x14ac:dyDescent="0.25">
      <c r="A34" t="s">
        <v>23</v>
      </c>
      <c r="B34">
        <v>102.5</v>
      </c>
      <c r="C34">
        <v>95.2</v>
      </c>
      <c r="D34">
        <v>91.2</v>
      </c>
      <c r="E34">
        <v>91.7</v>
      </c>
      <c r="F34">
        <v>87</v>
      </c>
      <c r="G34">
        <v>86.5</v>
      </c>
      <c r="H34">
        <v>88.9</v>
      </c>
      <c r="I34">
        <v>89.5</v>
      </c>
      <c r="J34">
        <v>89.5</v>
      </c>
      <c r="K34">
        <v>86.8</v>
      </c>
      <c r="L34">
        <v>79.599999999999994</v>
      </c>
      <c r="M34">
        <v>84</v>
      </c>
      <c r="N34">
        <v>80.8</v>
      </c>
      <c r="O34">
        <v>79</v>
      </c>
    </row>
    <row r="35" spans="1:15" ht="15.75" thickBot="1" x14ac:dyDescent="0.3">
      <c r="A35" s="51" t="s">
        <v>24</v>
      </c>
      <c r="B35" s="51">
        <v>96.9</v>
      </c>
      <c r="C35" s="51">
        <v>94.6</v>
      </c>
      <c r="D35" s="51">
        <v>89.4</v>
      </c>
      <c r="E35" s="51">
        <v>87.5</v>
      </c>
      <c r="F35" s="51">
        <v>83.1</v>
      </c>
      <c r="G35" s="51">
        <v>87</v>
      </c>
      <c r="H35" s="51">
        <v>88</v>
      </c>
      <c r="I35" s="51">
        <v>91.1</v>
      </c>
      <c r="J35" s="51">
        <v>89.4</v>
      </c>
      <c r="K35" s="51">
        <v>89.8</v>
      </c>
      <c r="L35" s="51">
        <v>84.8</v>
      </c>
      <c r="M35" s="51">
        <v>90.4</v>
      </c>
      <c r="N35" s="51">
        <v>90.8</v>
      </c>
      <c r="O35" s="51">
        <v>93.4</v>
      </c>
    </row>
    <row r="39" spans="1:15" x14ac:dyDescent="0.25">
      <c r="A39" s="2" t="s">
        <v>369</v>
      </c>
    </row>
    <row r="40" spans="1:15" x14ac:dyDescent="0.25">
      <c r="A40" s="22" t="s">
        <v>132</v>
      </c>
    </row>
    <row r="42" spans="1:15" ht="15.75" thickBot="1" x14ac:dyDescent="0.3">
      <c r="A42" s="51"/>
      <c r="B42" s="51">
        <v>2010</v>
      </c>
      <c r="C42" s="51">
        <v>2011</v>
      </c>
      <c r="D42" s="51">
        <v>2012</v>
      </c>
      <c r="E42" s="51">
        <v>2013</v>
      </c>
      <c r="F42" s="51">
        <v>2014</v>
      </c>
      <c r="G42" s="51">
        <v>2015</v>
      </c>
      <c r="H42" s="51">
        <v>2016</v>
      </c>
      <c r="I42" s="51">
        <v>2017</v>
      </c>
      <c r="J42" s="51">
        <v>2018</v>
      </c>
      <c r="K42" s="51">
        <v>2019</v>
      </c>
      <c r="L42" s="51">
        <v>2020</v>
      </c>
      <c r="M42" s="51">
        <v>2021</v>
      </c>
      <c r="N42" s="51">
        <v>2022</v>
      </c>
      <c r="O42" s="51">
        <v>2023</v>
      </c>
    </row>
    <row r="43" spans="1:15" x14ac:dyDescent="0.25">
      <c r="A43" t="s">
        <v>21</v>
      </c>
      <c r="B43">
        <v>3.3</v>
      </c>
      <c r="C43">
        <v>3.2</v>
      </c>
      <c r="D43">
        <v>3.16</v>
      </c>
      <c r="E43">
        <v>3.13</v>
      </c>
      <c r="F43">
        <v>3.01</v>
      </c>
      <c r="G43">
        <v>3.05</v>
      </c>
      <c r="H43">
        <v>3.07</v>
      </c>
      <c r="I43">
        <v>3.11</v>
      </c>
      <c r="J43">
        <v>3.09</v>
      </c>
      <c r="K43">
        <v>3.03</v>
      </c>
      <c r="L43">
        <v>2.77</v>
      </c>
      <c r="M43">
        <v>2.95</v>
      </c>
      <c r="N43">
        <v>2.82</v>
      </c>
      <c r="O43">
        <v>2.7</v>
      </c>
    </row>
    <row r="44" spans="1:15" x14ac:dyDescent="0.25">
      <c r="A44" t="s">
        <v>23</v>
      </c>
      <c r="B44">
        <v>3.59</v>
      </c>
      <c r="C44">
        <v>3.32</v>
      </c>
      <c r="D44">
        <v>3.17</v>
      </c>
      <c r="E44">
        <v>3.17</v>
      </c>
      <c r="F44">
        <v>3</v>
      </c>
      <c r="G44">
        <v>2.96</v>
      </c>
      <c r="H44">
        <v>3.02</v>
      </c>
      <c r="I44">
        <v>3.02</v>
      </c>
      <c r="J44">
        <v>3.01</v>
      </c>
      <c r="K44">
        <v>2.9</v>
      </c>
      <c r="L44">
        <v>2.65</v>
      </c>
      <c r="M44">
        <v>2.79</v>
      </c>
      <c r="N44">
        <v>2.66</v>
      </c>
      <c r="O44">
        <v>2.58</v>
      </c>
    </row>
    <row r="45" spans="1:15" ht="15.75" thickBot="1" x14ac:dyDescent="0.3">
      <c r="A45" s="51" t="s">
        <v>24</v>
      </c>
      <c r="B45" s="51">
        <v>2.06</v>
      </c>
      <c r="C45" s="51">
        <v>2.02</v>
      </c>
      <c r="D45" s="51">
        <v>1.92</v>
      </c>
      <c r="E45" s="51">
        <v>1.89</v>
      </c>
      <c r="F45" s="51">
        <v>1.81</v>
      </c>
      <c r="G45" s="51">
        <v>1.92</v>
      </c>
      <c r="H45" s="51">
        <v>1.96</v>
      </c>
      <c r="I45" s="51">
        <v>2.06</v>
      </c>
      <c r="J45" s="51">
        <v>2.0499999999999998</v>
      </c>
      <c r="K45" s="51">
        <v>2.08</v>
      </c>
      <c r="L45" s="51">
        <v>1.98</v>
      </c>
      <c r="M45" s="51">
        <v>2.13</v>
      </c>
      <c r="N45" s="51">
        <v>2.15</v>
      </c>
      <c r="O45" s="51">
        <v>2.21</v>
      </c>
    </row>
    <row r="47" spans="1:15" x14ac:dyDescent="0.25">
      <c r="A47" t="s">
        <v>28</v>
      </c>
    </row>
    <row r="48" spans="1:15" x14ac:dyDescent="0.25">
      <c r="A48" t="s">
        <v>370</v>
      </c>
    </row>
    <row r="50" spans="1:9" x14ac:dyDescent="0.25">
      <c r="A50" s="28" t="s">
        <v>32</v>
      </c>
    </row>
    <row r="51" spans="1:9" x14ac:dyDescent="0.25">
      <c r="A51" t="s">
        <v>33</v>
      </c>
    </row>
    <row r="52" spans="1:9" x14ac:dyDescent="0.25">
      <c r="A52" t="s">
        <v>34</v>
      </c>
    </row>
    <row r="53" spans="1:9" x14ac:dyDescent="0.25">
      <c r="A53" t="s">
        <v>46</v>
      </c>
    </row>
    <row r="54" spans="1:9" x14ac:dyDescent="0.25">
      <c r="A54" t="s">
        <v>371</v>
      </c>
    </row>
    <row r="59" spans="1:9" x14ac:dyDescent="0.25">
      <c r="A59" s="29" t="s">
        <v>35</v>
      </c>
    </row>
    <row r="60" spans="1:9" x14ac:dyDescent="0.25">
      <c r="A60" s="30" t="s">
        <v>372</v>
      </c>
      <c r="B60" s="16"/>
      <c r="C60" s="16"/>
      <c r="D60" s="16"/>
      <c r="E60" s="16"/>
      <c r="F60" s="16"/>
      <c r="G60" s="16"/>
      <c r="H60" s="16"/>
      <c r="I60" s="16"/>
    </row>
    <row r="61" spans="1:9" x14ac:dyDescent="0.25">
      <c r="A61" s="16"/>
      <c r="B61" s="16"/>
      <c r="C61" s="16"/>
      <c r="D61" s="16"/>
      <c r="E61" s="16"/>
      <c r="F61" s="16"/>
      <c r="G61" s="16"/>
      <c r="H61" s="16"/>
      <c r="I61" s="16"/>
    </row>
    <row r="62" spans="1:9" x14ac:dyDescent="0.25">
      <c r="A62" s="16"/>
      <c r="B62" s="16"/>
      <c r="C62" s="16"/>
      <c r="D62" s="16"/>
      <c r="E62" s="16"/>
      <c r="F62" s="16"/>
      <c r="G62" s="16"/>
      <c r="H62" s="16"/>
      <c r="I62" s="16"/>
    </row>
    <row r="63" spans="1:9" x14ac:dyDescent="0.25">
      <c r="A63" s="16"/>
      <c r="B63" s="16"/>
      <c r="C63" s="16"/>
      <c r="D63" s="16"/>
      <c r="E63" s="16"/>
      <c r="F63" s="16"/>
      <c r="G63" s="16"/>
      <c r="H63" s="16"/>
      <c r="I63" s="16"/>
    </row>
    <row r="64" spans="1:9" x14ac:dyDescent="0.25">
      <c r="A64" s="16"/>
      <c r="B64" s="16"/>
      <c r="C64" s="16"/>
      <c r="D64" s="16"/>
      <c r="E64" s="16"/>
      <c r="F64" s="16"/>
      <c r="G64" s="16"/>
      <c r="H64" s="16"/>
      <c r="I64" s="16"/>
    </row>
    <row r="65" spans="1:9" x14ac:dyDescent="0.25">
      <c r="A65" s="16"/>
      <c r="B65" s="16"/>
      <c r="C65" s="16"/>
      <c r="D65" s="16"/>
      <c r="E65" s="16"/>
      <c r="F65" s="16"/>
      <c r="G65" s="16"/>
      <c r="H65" s="16"/>
      <c r="I65" s="16"/>
    </row>
  </sheetData>
  <mergeCells count="11">
    <mergeCell ref="A12:F12"/>
    <mergeCell ref="B13:F13"/>
    <mergeCell ref="B14:F14"/>
    <mergeCell ref="B15:F15"/>
    <mergeCell ref="A60:I65"/>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5243B"/>
  </sheetPr>
  <dimension ref="A1:O57"/>
  <sheetViews>
    <sheetView workbookViewId="0">
      <selection activeCell="F1" sqref="F1"/>
    </sheetView>
  </sheetViews>
  <sheetFormatPr defaultRowHeight="15" x14ac:dyDescent="0.25"/>
  <cols>
    <col min="1" max="1" width="15.7109375" customWidth="1"/>
  </cols>
  <sheetData>
    <row r="1" spans="1:6" ht="23.25" x14ac:dyDescent="0.35">
      <c r="A1" s="3" t="s">
        <v>0</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37</v>
      </c>
      <c r="C6" s="8"/>
      <c r="D6" s="8"/>
      <c r="E6" s="8"/>
      <c r="F6" s="8"/>
    </row>
    <row r="7" spans="1:6" x14ac:dyDescent="0.25">
      <c r="A7" s="12" t="s">
        <v>4</v>
      </c>
      <c r="B7" s="9" t="s">
        <v>38</v>
      </c>
      <c r="C7" s="9"/>
      <c r="D7" s="9"/>
      <c r="E7" s="9"/>
      <c r="F7" s="9"/>
    </row>
    <row r="8" spans="1:6" x14ac:dyDescent="0.25">
      <c r="A8" s="12" t="s">
        <v>6</v>
      </c>
      <c r="B8" s="10" t="s">
        <v>39</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7"/>
    </row>
    <row r="13" spans="1:6" x14ac:dyDescent="0.25">
      <c r="A13" s="20" t="s">
        <v>13</v>
      </c>
      <c r="B13" s="17" t="s">
        <v>14</v>
      </c>
      <c r="C13" s="17"/>
    </row>
    <row r="14" spans="1:6" x14ac:dyDescent="0.25">
      <c r="A14" s="12" t="s">
        <v>15</v>
      </c>
      <c r="B14" s="31" t="s">
        <v>40</v>
      </c>
      <c r="C14" s="31"/>
    </row>
    <row r="15" spans="1:6" x14ac:dyDescent="0.25">
      <c r="A15" s="13" t="s">
        <v>17</v>
      </c>
      <c r="B15" s="19" t="s">
        <v>40</v>
      </c>
      <c r="C15" s="19"/>
    </row>
    <row r="19" spans="1:15" x14ac:dyDescent="0.25">
      <c r="A19" s="2" t="s">
        <v>41</v>
      </c>
    </row>
    <row r="20" spans="1:15" x14ac:dyDescent="0.25">
      <c r="A20" s="22" t="s">
        <v>42</v>
      </c>
    </row>
    <row r="21" spans="1:15" x14ac:dyDescent="0.25">
      <c r="A21" s="22" t="s">
        <v>43</v>
      </c>
    </row>
    <row r="23" spans="1:15" ht="15.75" thickBot="1" x14ac:dyDescent="0.3">
      <c r="A23" s="25"/>
      <c r="B23" s="25">
        <v>2010</v>
      </c>
      <c r="C23" s="25">
        <v>2011</v>
      </c>
      <c r="D23" s="25">
        <v>2012</v>
      </c>
      <c r="E23" s="25">
        <v>2013</v>
      </c>
      <c r="F23" s="25">
        <v>2014</v>
      </c>
      <c r="G23" s="25">
        <v>2015</v>
      </c>
      <c r="H23" s="25">
        <v>2016</v>
      </c>
      <c r="I23" s="25">
        <v>2017</v>
      </c>
      <c r="J23" s="25">
        <v>2018</v>
      </c>
      <c r="K23" s="25">
        <v>2019</v>
      </c>
      <c r="L23" s="25">
        <v>2020</v>
      </c>
      <c r="M23" s="25">
        <v>2021</v>
      </c>
      <c r="N23" s="25">
        <v>2022</v>
      </c>
      <c r="O23" s="25">
        <v>2023</v>
      </c>
    </row>
    <row r="24" spans="1:15" x14ac:dyDescent="0.25">
      <c r="A24" t="s">
        <v>21</v>
      </c>
      <c r="B24">
        <v>16.5</v>
      </c>
      <c r="C24">
        <v>16.899999999999999</v>
      </c>
      <c r="D24">
        <v>16.899999999999999</v>
      </c>
      <c r="E24">
        <v>16.8</v>
      </c>
      <c r="F24">
        <v>17.3</v>
      </c>
      <c r="G24">
        <v>17.399999999999999</v>
      </c>
      <c r="H24">
        <v>17.5</v>
      </c>
      <c r="I24">
        <v>16.899999999999999</v>
      </c>
      <c r="J24">
        <v>16.8</v>
      </c>
      <c r="K24">
        <v>16.5</v>
      </c>
      <c r="L24">
        <v>16.7</v>
      </c>
      <c r="M24">
        <v>16.8</v>
      </c>
      <c r="N24">
        <v>16.5</v>
      </c>
      <c r="O24">
        <v>16.2</v>
      </c>
    </row>
    <row r="25" spans="1:15" x14ac:dyDescent="0.25">
      <c r="A25" t="s">
        <v>23</v>
      </c>
      <c r="B25">
        <v>13.3</v>
      </c>
      <c r="C25">
        <v>12.1</v>
      </c>
      <c r="D25">
        <v>12</v>
      </c>
      <c r="E25">
        <v>11.9</v>
      </c>
      <c r="F25">
        <v>12.1</v>
      </c>
      <c r="G25">
        <v>12.2</v>
      </c>
      <c r="H25">
        <v>11.9</v>
      </c>
      <c r="I25">
        <v>12.4</v>
      </c>
      <c r="J25">
        <v>12.7</v>
      </c>
      <c r="K25">
        <v>12.5</v>
      </c>
      <c r="L25">
        <v>12.1</v>
      </c>
      <c r="M25">
        <v>12.3</v>
      </c>
      <c r="N25">
        <v>12.4</v>
      </c>
      <c r="O25">
        <v>11.8</v>
      </c>
    </row>
    <row r="26" spans="1:15" x14ac:dyDescent="0.25">
      <c r="A26" t="s">
        <v>24</v>
      </c>
      <c r="B26">
        <v>20.6</v>
      </c>
      <c r="C26">
        <v>20.9</v>
      </c>
      <c r="D26">
        <v>20.399999999999999</v>
      </c>
      <c r="E26">
        <v>19.5</v>
      </c>
      <c r="F26">
        <v>19.399999999999999</v>
      </c>
      <c r="G26">
        <v>20</v>
      </c>
      <c r="H26">
        <v>19.5</v>
      </c>
      <c r="I26">
        <v>20</v>
      </c>
      <c r="J26">
        <v>19.3</v>
      </c>
      <c r="K26">
        <v>18.3</v>
      </c>
      <c r="L26">
        <v>18.3</v>
      </c>
      <c r="M26">
        <v>19.2</v>
      </c>
      <c r="N26">
        <v>18</v>
      </c>
      <c r="O26">
        <v>19.3</v>
      </c>
    </row>
    <row r="27" spans="1:15" ht="15.75" thickBot="1" x14ac:dyDescent="0.3">
      <c r="A27" s="25" t="s">
        <v>25</v>
      </c>
      <c r="B27" s="27" t="s">
        <v>22</v>
      </c>
      <c r="C27" s="27" t="s">
        <v>22</v>
      </c>
      <c r="D27" s="27" t="s">
        <v>22</v>
      </c>
      <c r="E27" s="25">
        <v>24.5</v>
      </c>
      <c r="F27" s="25">
        <v>25</v>
      </c>
      <c r="G27" s="25">
        <v>26.7</v>
      </c>
      <c r="H27" s="25">
        <v>25.9</v>
      </c>
      <c r="I27" s="25">
        <v>25.7</v>
      </c>
      <c r="J27" s="25">
        <v>24.3</v>
      </c>
      <c r="K27" s="25">
        <v>23</v>
      </c>
      <c r="L27" s="25">
        <v>22.4</v>
      </c>
      <c r="M27" s="25">
        <v>21.4</v>
      </c>
      <c r="N27" s="25">
        <v>20.2</v>
      </c>
      <c r="O27" s="25">
        <v>19.899999999999999</v>
      </c>
    </row>
    <row r="31" spans="1:15" x14ac:dyDescent="0.25">
      <c r="A31" s="2" t="s">
        <v>44</v>
      </c>
    </row>
    <row r="32" spans="1:15" x14ac:dyDescent="0.25">
      <c r="A32" s="22" t="s">
        <v>42</v>
      </c>
    </row>
    <row r="33" spans="1:15" x14ac:dyDescent="0.25">
      <c r="A33" s="22" t="s">
        <v>43</v>
      </c>
    </row>
    <row r="35" spans="1:15" ht="15.75" thickBot="1" x14ac:dyDescent="0.3">
      <c r="A35" s="25"/>
      <c r="B35" s="25">
        <v>2010</v>
      </c>
      <c r="C35" s="25">
        <v>2011</v>
      </c>
      <c r="D35" s="25">
        <v>2012</v>
      </c>
      <c r="E35" s="25">
        <v>2013</v>
      </c>
      <c r="F35" s="25">
        <v>2014</v>
      </c>
      <c r="G35" s="25">
        <v>2015</v>
      </c>
      <c r="H35" s="25">
        <v>2016</v>
      </c>
      <c r="I35" s="25">
        <v>2017</v>
      </c>
      <c r="J35" s="25">
        <v>2018</v>
      </c>
      <c r="K35" s="25">
        <v>2019</v>
      </c>
      <c r="L35" s="25">
        <v>2020</v>
      </c>
      <c r="M35" s="25">
        <v>2021</v>
      </c>
      <c r="N35" s="25">
        <v>2022</v>
      </c>
      <c r="O35" s="25">
        <v>2023</v>
      </c>
    </row>
    <row r="36" spans="1:15" x14ac:dyDescent="0.25">
      <c r="A36" t="s">
        <v>21</v>
      </c>
      <c r="B36">
        <v>71501</v>
      </c>
      <c r="C36">
        <v>73838</v>
      </c>
      <c r="D36">
        <v>73982</v>
      </c>
      <c r="E36">
        <v>73420</v>
      </c>
      <c r="F36">
        <v>75325</v>
      </c>
      <c r="G36">
        <v>76112</v>
      </c>
      <c r="H36">
        <v>76640</v>
      </c>
      <c r="I36">
        <v>74134</v>
      </c>
      <c r="J36">
        <v>73787</v>
      </c>
      <c r="K36">
        <v>72103</v>
      </c>
      <c r="L36">
        <v>73281</v>
      </c>
      <c r="M36">
        <v>73744</v>
      </c>
      <c r="N36">
        <v>72822</v>
      </c>
      <c r="O36">
        <v>71740</v>
      </c>
    </row>
    <row r="37" spans="1:15" x14ac:dyDescent="0.25">
      <c r="A37" t="s">
        <v>23</v>
      </c>
      <c r="B37">
        <v>728</v>
      </c>
      <c r="C37">
        <v>665</v>
      </c>
      <c r="D37">
        <v>662</v>
      </c>
      <c r="E37">
        <v>664</v>
      </c>
      <c r="F37">
        <v>678</v>
      </c>
      <c r="G37">
        <v>686</v>
      </c>
      <c r="H37">
        <v>675</v>
      </c>
      <c r="I37">
        <v>704</v>
      </c>
      <c r="J37">
        <v>728</v>
      </c>
      <c r="K37">
        <v>719</v>
      </c>
      <c r="L37">
        <v>696</v>
      </c>
      <c r="M37">
        <v>714</v>
      </c>
      <c r="N37">
        <v>720</v>
      </c>
      <c r="O37">
        <v>692</v>
      </c>
    </row>
    <row r="38" spans="1:15" x14ac:dyDescent="0.25">
      <c r="A38" t="s">
        <v>24</v>
      </c>
      <c r="B38">
        <v>874</v>
      </c>
      <c r="C38">
        <v>889</v>
      </c>
      <c r="D38">
        <v>865</v>
      </c>
      <c r="E38">
        <v>830</v>
      </c>
      <c r="F38">
        <v>823</v>
      </c>
      <c r="G38">
        <v>837</v>
      </c>
      <c r="H38">
        <v>810</v>
      </c>
      <c r="I38">
        <v>821</v>
      </c>
      <c r="J38">
        <v>783</v>
      </c>
      <c r="K38">
        <v>737</v>
      </c>
      <c r="L38">
        <v>720</v>
      </c>
      <c r="M38">
        <v>752</v>
      </c>
      <c r="N38">
        <v>683</v>
      </c>
      <c r="O38">
        <v>718</v>
      </c>
    </row>
    <row r="39" spans="1:15" ht="15.75" thickBot="1" x14ac:dyDescent="0.3">
      <c r="A39" s="25" t="s">
        <v>25</v>
      </c>
      <c r="B39" s="27" t="s">
        <v>22</v>
      </c>
      <c r="C39" s="27" t="s">
        <v>22</v>
      </c>
      <c r="D39" s="27" t="s">
        <v>22</v>
      </c>
      <c r="E39" s="25">
        <v>1750</v>
      </c>
      <c r="F39" s="25">
        <v>1778</v>
      </c>
      <c r="G39" s="25">
        <v>1894</v>
      </c>
      <c r="H39" s="25">
        <v>1821</v>
      </c>
      <c r="I39" s="25">
        <v>1795</v>
      </c>
      <c r="J39" s="25">
        <v>1689</v>
      </c>
      <c r="K39" s="25">
        <v>1572</v>
      </c>
      <c r="L39" s="25">
        <v>1524</v>
      </c>
      <c r="M39" s="25">
        <v>1440</v>
      </c>
      <c r="N39" s="25">
        <v>1347</v>
      </c>
      <c r="O39" s="25">
        <v>1318</v>
      </c>
    </row>
    <row r="41" spans="1:15" x14ac:dyDescent="0.25">
      <c r="A41" t="s">
        <v>28</v>
      </c>
    </row>
    <row r="42" spans="1:15" x14ac:dyDescent="0.25">
      <c r="A42" t="s">
        <v>45</v>
      </c>
    </row>
    <row r="44" spans="1:15" x14ac:dyDescent="0.25">
      <c r="A44" s="28" t="s">
        <v>30</v>
      </c>
    </row>
    <row r="45" spans="1:15" x14ac:dyDescent="0.25">
      <c r="A45" t="s">
        <v>31</v>
      </c>
    </row>
    <row r="47" spans="1:15" x14ac:dyDescent="0.25">
      <c r="A47" s="28" t="s">
        <v>32</v>
      </c>
    </row>
    <row r="48" spans="1:15" x14ac:dyDescent="0.25">
      <c r="A48" t="s">
        <v>33</v>
      </c>
    </row>
    <row r="49" spans="1:9" x14ac:dyDescent="0.25">
      <c r="A49" t="s">
        <v>46</v>
      </c>
    </row>
    <row r="54" spans="1:9" x14ac:dyDescent="0.25">
      <c r="A54" s="29" t="s">
        <v>35</v>
      </c>
    </row>
    <row r="55" spans="1:9" x14ac:dyDescent="0.25">
      <c r="A55" s="30" t="s">
        <v>47</v>
      </c>
      <c r="B55" s="16"/>
      <c r="C55" s="16"/>
      <c r="D55" s="16"/>
      <c r="E55" s="16"/>
      <c r="F55" s="16"/>
      <c r="G55" s="16"/>
      <c r="H55" s="16"/>
      <c r="I55" s="16"/>
    </row>
    <row r="56" spans="1:9" x14ac:dyDescent="0.25">
      <c r="A56" s="16"/>
      <c r="B56" s="16"/>
      <c r="C56" s="16"/>
      <c r="D56" s="16"/>
      <c r="E56" s="16"/>
      <c r="F56" s="16"/>
      <c r="G56" s="16"/>
      <c r="H56" s="16"/>
      <c r="I56" s="16"/>
    </row>
    <row r="57" spans="1:9" x14ac:dyDescent="0.25">
      <c r="A57" s="16"/>
      <c r="B57" s="16"/>
      <c r="C57" s="16"/>
      <c r="D57" s="16"/>
      <c r="E57" s="16"/>
      <c r="F57" s="16"/>
      <c r="G57" s="16"/>
      <c r="H57" s="16"/>
      <c r="I57" s="16"/>
    </row>
  </sheetData>
  <mergeCells count="11">
    <mergeCell ref="A12:C12"/>
    <mergeCell ref="B13:C13"/>
    <mergeCell ref="B14:C14"/>
    <mergeCell ref="B15:C15"/>
    <mergeCell ref="A55:I57"/>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CC30B"/>
  </sheetPr>
  <dimension ref="A1:O64"/>
  <sheetViews>
    <sheetView workbookViewId="0">
      <selection activeCell="J1" sqref="J1"/>
    </sheetView>
  </sheetViews>
  <sheetFormatPr defaultRowHeight="15" x14ac:dyDescent="0.25"/>
  <cols>
    <col min="1" max="1" width="15.7109375" customWidth="1"/>
  </cols>
  <sheetData>
    <row r="1" spans="1:6" ht="23.25" x14ac:dyDescent="0.35">
      <c r="A1" s="50" t="s">
        <v>362</v>
      </c>
    </row>
    <row r="2" spans="1:6" x14ac:dyDescent="0.25">
      <c r="A2" s="4" t="str">
        <f>HYPERLINK("#CONTENTS!A1", "CONTENTS")</f>
        <v>CONTENTS</v>
      </c>
    </row>
    <row r="5" spans="1:6" x14ac:dyDescent="0.25">
      <c r="A5" s="5" t="s">
        <v>1</v>
      </c>
      <c r="B5" s="6"/>
      <c r="C5" s="6"/>
      <c r="D5" s="7"/>
    </row>
    <row r="6" spans="1:6" x14ac:dyDescent="0.25">
      <c r="A6" s="20" t="s">
        <v>2</v>
      </c>
      <c r="B6" s="17" t="s">
        <v>373</v>
      </c>
      <c r="C6" s="17"/>
      <c r="D6" s="17"/>
    </row>
    <row r="7" spans="1:6" x14ac:dyDescent="0.25">
      <c r="A7" s="12" t="s">
        <v>4</v>
      </c>
      <c r="B7" s="9" t="s">
        <v>374</v>
      </c>
      <c r="C7" s="9"/>
      <c r="D7" s="9"/>
    </row>
    <row r="8" spans="1:6" x14ac:dyDescent="0.25">
      <c r="A8" s="12" t="s">
        <v>6</v>
      </c>
      <c r="B8" s="10" t="s">
        <v>375</v>
      </c>
      <c r="C8" s="9"/>
      <c r="D8" s="9"/>
    </row>
    <row r="9" spans="1:6" x14ac:dyDescent="0.25">
      <c r="A9" s="12" t="s">
        <v>8</v>
      </c>
      <c r="B9" s="10" t="s">
        <v>9</v>
      </c>
      <c r="C9" s="9"/>
      <c r="D9" s="9"/>
    </row>
    <row r="10" spans="1:6" x14ac:dyDescent="0.25">
      <c r="A10" s="13" t="s">
        <v>10</v>
      </c>
      <c r="B10" s="14" t="s">
        <v>11</v>
      </c>
      <c r="C10" s="15"/>
      <c r="D10" s="15"/>
    </row>
    <row r="12" spans="1:6" x14ac:dyDescent="0.25">
      <c r="A12" s="5" t="s">
        <v>12</v>
      </c>
      <c r="B12" s="6"/>
      <c r="C12" s="6"/>
      <c r="D12" s="6"/>
      <c r="E12" s="6"/>
      <c r="F12" s="7"/>
    </row>
    <row r="13" spans="1:6" x14ac:dyDescent="0.25">
      <c r="A13" s="20" t="s">
        <v>13</v>
      </c>
      <c r="B13" s="17" t="s">
        <v>14</v>
      </c>
      <c r="C13" s="17"/>
      <c r="D13" s="17"/>
      <c r="E13" s="17"/>
      <c r="F13" s="17"/>
    </row>
    <row r="14" spans="1:6" ht="30" customHeight="1" x14ac:dyDescent="0.25">
      <c r="A14" s="21" t="s">
        <v>15</v>
      </c>
      <c r="B14" s="18" t="s">
        <v>366</v>
      </c>
      <c r="C14" s="18"/>
      <c r="D14" s="18"/>
      <c r="E14" s="18"/>
      <c r="F14" s="18"/>
    </row>
    <row r="15" spans="1:6" x14ac:dyDescent="0.25">
      <c r="A15" s="13" t="s">
        <v>17</v>
      </c>
      <c r="B15" s="19" t="s">
        <v>18</v>
      </c>
      <c r="C15" s="19"/>
      <c r="D15" s="19"/>
      <c r="E15" s="19"/>
      <c r="F15" s="19"/>
    </row>
    <row r="19" spans="1:15" x14ac:dyDescent="0.25">
      <c r="A19" s="2" t="s">
        <v>376</v>
      </c>
    </row>
    <row r="20" spans="1:15" x14ac:dyDescent="0.25">
      <c r="A20" s="22" t="s">
        <v>132</v>
      </c>
    </row>
    <row r="22" spans="1:15" ht="15.75" thickBot="1" x14ac:dyDescent="0.3">
      <c r="A22" s="51"/>
      <c r="B22" s="51">
        <v>2010</v>
      </c>
      <c r="C22" s="51">
        <v>2011</v>
      </c>
      <c r="D22" s="51">
        <v>2012</v>
      </c>
      <c r="E22" s="51">
        <v>2013</v>
      </c>
      <c r="F22" s="51">
        <v>2014</v>
      </c>
      <c r="G22" s="51">
        <v>2015</v>
      </c>
      <c r="H22" s="51">
        <v>2016</v>
      </c>
      <c r="I22" s="51">
        <v>2017</v>
      </c>
      <c r="J22" s="51">
        <v>2018</v>
      </c>
      <c r="K22" s="51">
        <v>2019</v>
      </c>
      <c r="L22" s="51">
        <v>2020</v>
      </c>
      <c r="M22" s="51">
        <v>2021</v>
      </c>
      <c r="N22" s="51">
        <v>2022</v>
      </c>
      <c r="O22" s="51">
        <v>2023</v>
      </c>
    </row>
    <row r="23" spans="1:15" x14ac:dyDescent="0.25">
      <c r="A23" t="s">
        <v>21</v>
      </c>
      <c r="B23">
        <v>1003.7</v>
      </c>
      <c r="C23">
        <v>965.1</v>
      </c>
      <c r="D23">
        <v>963.5</v>
      </c>
      <c r="E23">
        <v>961.5</v>
      </c>
      <c r="F23">
        <v>919</v>
      </c>
      <c r="G23">
        <v>939.9</v>
      </c>
      <c r="H23">
        <v>959.3</v>
      </c>
      <c r="I23">
        <v>970.9</v>
      </c>
      <c r="J23">
        <v>973.9</v>
      </c>
      <c r="K23">
        <v>968.8</v>
      </c>
      <c r="L23">
        <v>891.4</v>
      </c>
      <c r="M23">
        <v>947.8</v>
      </c>
      <c r="N23">
        <v>921.8</v>
      </c>
      <c r="O23">
        <v>894.4</v>
      </c>
    </row>
    <row r="24" spans="1:15" x14ac:dyDescent="0.25">
      <c r="A24" t="s">
        <v>23</v>
      </c>
      <c r="B24">
        <v>15.5</v>
      </c>
      <c r="C24">
        <v>14.8</v>
      </c>
      <c r="D24">
        <v>14.3</v>
      </c>
      <c r="E24">
        <v>14.1</v>
      </c>
      <c r="F24">
        <v>13.7</v>
      </c>
      <c r="G24">
        <v>14.2</v>
      </c>
      <c r="H24">
        <v>14.5</v>
      </c>
      <c r="I24">
        <v>14.6</v>
      </c>
      <c r="J24">
        <v>14.6</v>
      </c>
      <c r="K24">
        <v>14.3</v>
      </c>
      <c r="L24">
        <v>13.1</v>
      </c>
      <c r="M24">
        <v>13.8</v>
      </c>
      <c r="N24">
        <v>13.3</v>
      </c>
      <c r="O24">
        <v>13.4</v>
      </c>
    </row>
    <row r="25" spans="1:15" ht="15.75" thickBot="1" x14ac:dyDescent="0.3">
      <c r="A25" s="51" t="s">
        <v>24</v>
      </c>
      <c r="B25" s="51">
        <v>7.2</v>
      </c>
      <c r="C25" s="51">
        <v>7</v>
      </c>
      <c r="D25" s="51">
        <v>6.7</v>
      </c>
      <c r="E25" s="51">
        <v>6.6</v>
      </c>
      <c r="F25" s="51">
        <v>6.2</v>
      </c>
      <c r="G25" s="51">
        <v>6.6</v>
      </c>
      <c r="H25" s="51">
        <v>6.6</v>
      </c>
      <c r="I25" s="51">
        <v>6.9</v>
      </c>
      <c r="J25" s="51">
        <v>6.9</v>
      </c>
      <c r="K25" s="51">
        <v>6.9</v>
      </c>
      <c r="L25" s="51">
        <v>6.5</v>
      </c>
      <c r="M25" s="51">
        <v>7</v>
      </c>
      <c r="N25" s="51">
        <v>6.9</v>
      </c>
      <c r="O25" s="51">
        <v>7.1</v>
      </c>
    </row>
    <row r="29" spans="1:15" x14ac:dyDescent="0.25">
      <c r="A29" s="2" t="s">
        <v>377</v>
      </c>
    </row>
    <row r="30" spans="1:15" x14ac:dyDescent="0.25">
      <c r="A30" s="22" t="s">
        <v>132</v>
      </c>
    </row>
    <row r="32" spans="1:15" ht="15.75" thickBot="1" x14ac:dyDescent="0.3">
      <c r="A32" s="51"/>
      <c r="B32" s="51">
        <v>2010</v>
      </c>
      <c r="C32" s="51">
        <v>2011</v>
      </c>
      <c r="D32" s="51">
        <v>2012</v>
      </c>
      <c r="E32" s="51">
        <v>2013</v>
      </c>
      <c r="F32" s="51">
        <v>2014</v>
      </c>
      <c r="G32" s="51">
        <v>2015</v>
      </c>
      <c r="H32" s="51">
        <v>2016</v>
      </c>
      <c r="I32" s="51">
        <v>2017</v>
      </c>
      <c r="J32" s="51">
        <v>2018</v>
      </c>
      <c r="K32" s="51">
        <v>2019</v>
      </c>
      <c r="L32" s="51">
        <v>2020</v>
      </c>
      <c r="M32" s="51">
        <v>2021</v>
      </c>
      <c r="N32" s="51">
        <v>2022</v>
      </c>
      <c r="O32" s="51">
        <v>2023</v>
      </c>
    </row>
    <row r="33" spans="1:15" x14ac:dyDescent="0.25">
      <c r="A33" t="s">
        <v>21</v>
      </c>
      <c r="B33">
        <v>98.7</v>
      </c>
      <c r="C33">
        <v>94.9</v>
      </c>
      <c r="D33">
        <v>94.7</v>
      </c>
      <c r="E33">
        <v>94.5</v>
      </c>
      <c r="F33">
        <v>90.4</v>
      </c>
      <c r="G33">
        <v>92.4</v>
      </c>
      <c r="H33">
        <v>94.3</v>
      </c>
      <c r="I33">
        <v>95.5</v>
      </c>
      <c r="J33">
        <v>95.8</v>
      </c>
      <c r="K33">
        <v>95.2</v>
      </c>
      <c r="L33">
        <v>87.6</v>
      </c>
      <c r="M33">
        <v>93.2</v>
      </c>
      <c r="N33">
        <v>90.6</v>
      </c>
      <c r="O33">
        <v>87.9</v>
      </c>
    </row>
    <row r="34" spans="1:15" x14ac:dyDescent="0.25">
      <c r="A34" t="s">
        <v>23</v>
      </c>
      <c r="B34">
        <v>100.1</v>
      </c>
      <c r="C34">
        <v>95.5</v>
      </c>
      <c r="D34">
        <v>92.2</v>
      </c>
      <c r="E34">
        <v>91.1</v>
      </c>
      <c r="F34">
        <v>88.1</v>
      </c>
      <c r="G34">
        <v>91.3</v>
      </c>
      <c r="H34">
        <v>93.5</v>
      </c>
      <c r="I34">
        <v>94</v>
      </c>
      <c r="J34">
        <v>94</v>
      </c>
      <c r="K34">
        <v>92.3</v>
      </c>
      <c r="L34">
        <v>84.4</v>
      </c>
      <c r="M34">
        <v>89.3</v>
      </c>
      <c r="N34">
        <v>86</v>
      </c>
      <c r="O34">
        <v>86.3</v>
      </c>
    </row>
    <row r="35" spans="1:15" ht="15.75" thickBot="1" x14ac:dyDescent="0.3">
      <c r="A35" s="51" t="s">
        <v>24</v>
      </c>
      <c r="B35" s="51">
        <v>99.6</v>
      </c>
      <c r="C35" s="51">
        <v>96.1</v>
      </c>
      <c r="D35" s="51">
        <v>91.8</v>
      </c>
      <c r="E35" s="51">
        <v>90.7</v>
      </c>
      <c r="F35" s="51">
        <v>86.1</v>
      </c>
      <c r="G35" s="51">
        <v>90.9</v>
      </c>
      <c r="H35" s="51">
        <v>91.7</v>
      </c>
      <c r="I35" s="51">
        <v>95.6</v>
      </c>
      <c r="J35" s="51">
        <v>94.6</v>
      </c>
      <c r="K35" s="51">
        <v>95.4</v>
      </c>
      <c r="L35" s="51">
        <v>89.3</v>
      </c>
      <c r="M35" s="51">
        <v>96.2</v>
      </c>
      <c r="N35" s="51">
        <v>95.1</v>
      </c>
      <c r="O35" s="51">
        <v>98.1</v>
      </c>
    </row>
    <row r="39" spans="1:15" x14ac:dyDescent="0.25">
      <c r="A39" s="2" t="s">
        <v>378</v>
      </c>
    </row>
    <row r="40" spans="1:15" x14ac:dyDescent="0.25">
      <c r="A40" s="22" t="s">
        <v>132</v>
      </c>
    </row>
    <row r="42" spans="1:15" ht="15.75" thickBot="1" x14ac:dyDescent="0.3">
      <c r="A42" s="51"/>
      <c r="B42" s="51">
        <v>2010</v>
      </c>
      <c r="C42" s="51">
        <v>2011</v>
      </c>
      <c r="D42" s="51">
        <v>2012</v>
      </c>
      <c r="E42" s="51">
        <v>2013</v>
      </c>
      <c r="F42" s="51">
        <v>2014</v>
      </c>
      <c r="G42" s="51">
        <v>2015</v>
      </c>
      <c r="H42" s="51">
        <v>2016</v>
      </c>
      <c r="I42" s="51">
        <v>2017</v>
      </c>
      <c r="J42" s="51">
        <v>2018</v>
      </c>
      <c r="K42" s="51">
        <v>2019</v>
      </c>
      <c r="L42" s="51">
        <v>2020</v>
      </c>
      <c r="M42" s="51">
        <v>2021</v>
      </c>
      <c r="N42" s="51">
        <v>2022</v>
      </c>
      <c r="O42" s="51">
        <v>2023</v>
      </c>
    </row>
    <row r="43" spans="1:15" x14ac:dyDescent="0.25">
      <c r="A43" t="s">
        <v>21</v>
      </c>
      <c r="B43">
        <v>2.27</v>
      </c>
      <c r="C43">
        <v>2.19</v>
      </c>
      <c r="D43">
        <v>2.1800000000000002</v>
      </c>
      <c r="E43">
        <v>2.1800000000000002</v>
      </c>
      <c r="F43">
        <v>2.08</v>
      </c>
      <c r="G43">
        <v>2.12</v>
      </c>
      <c r="H43">
        <v>2.16</v>
      </c>
      <c r="I43">
        <v>2.1800000000000002</v>
      </c>
      <c r="J43">
        <v>2.1800000000000002</v>
      </c>
      <c r="K43">
        <v>2.17</v>
      </c>
      <c r="L43">
        <v>2</v>
      </c>
      <c r="M43">
        <v>2.13</v>
      </c>
      <c r="N43">
        <v>2.06</v>
      </c>
      <c r="O43">
        <v>1.99</v>
      </c>
    </row>
    <row r="44" spans="1:15" x14ac:dyDescent="0.25">
      <c r="A44" t="s">
        <v>23</v>
      </c>
      <c r="B44">
        <v>2.8</v>
      </c>
      <c r="C44">
        <v>2.66</v>
      </c>
      <c r="D44">
        <v>2.56</v>
      </c>
      <c r="E44">
        <v>2.5099999999999998</v>
      </c>
      <c r="F44">
        <v>2.42</v>
      </c>
      <c r="G44">
        <v>2.4900000000000002</v>
      </c>
      <c r="H44">
        <v>2.5299999999999998</v>
      </c>
      <c r="I44">
        <v>2.5299999999999998</v>
      </c>
      <c r="J44">
        <v>2.5099999999999998</v>
      </c>
      <c r="K44">
        <v>2.46</v>
      </c>
      <c r="L44">
        <v>2.2400000000000002</v>
      </c>
      <c r="M44">
        <v>2.36</v>
      </c>
      <c r="N44">
        <v>2.2599999999999998</v>
      </c>
      <c r="O44">
        <v>2.25</v>
      </c>
    </row>
    <row r="45" spans="1:15" ht="15.75" thickBot="1" x14ac:dyDescent="0.3">
      <c r="A45" s="51" t="s">
        <v>24</v>
      </c>
      <c r="B45" s="51">
        <v>1.68</v>
      </c>
      <c r="C45" s="51">
        <v>1.63</v>
      </c>
      <c r="D45" s="51">
        <v>1.56</v>
      </c>
      <c r="E45" s="51">
        <v>1.55</v>
      </c>
      <c r="F45" s="51">
        <v>1.49</v>
      </c>
      <c r="G45" s="51">
        <v>1.59</v>
      </c>
      <c r="H45" s="51">
        <v>1.62</v>
      </c>
      <c r="I45" s="51">
        <v>1.71</v>
      </c>
      <c r="J45" s="51">
        <v>1.72</v>
      </c>
      <c r="K45" s="51">
        <v>1.75</v>
      </c>
      <c r="L45" s="51">
        <v>1.65</v>
      </c>
      <c r="M45" s="51">
        <v>1.8</v>
      </c>
      <c r="N45" s="51">
        <v>1.79</v>
      </c>
      <c r="O45" s="51">
        <v>1.84</v>
      </c>
    </row>
    <row r="47" spans="1:15" x14ac:dyDescent="0.25">
      <c r="A47" t="s">
        <v>28</v>
      </c>
    </row>
    <row r="48" spans="1:15" x14ac:dyDescent="0.25">
      <c r="A48" t="s">
        <v>379</v>
      </c>
    </row>
    <row r="50" spans="1:9" x14ac:dyDescent="0.25">
      <c r="A50" s="28" t="s">
        <v>32</v>
      </c>
    </row>
    <row r="51" spans="1:9" x14ac:dyDescent="0.25">
      <c r="A51" t="s">
        <v>33</v>
      </c>
    </row>
    <row r="52" spans="1:9" x14ac:dyDescent="0.25">
      <c r="A52" t="s">
        <v>34</v>
      </c>
    </row>
    <row r="53" spans="1:9" x14ac:dyDescent="0.25">
      <c r="A53" t="s">
        <v>46</v>
      </c>
    </row>
    <row r="54" spans="1:9" x14ac:dyDescent="0.25">
      <c r="A54" t="s">
        <v>371</v>
      </c>
    </row>
    <row r="59" spans="1:9" x14ac:dyDescent="0.25">
      <c r="A59" s="29" t="s">
        <v>35</v>
      </c>
    </row>
    <row r="60" spans="1:9" x14ac:dyDescent="0.25">
      <c r="A60" s="30" t="s">
        <v>380</v>
      </c>
      <c r="B60" s="16"/>
      <c r="C60" s="16"/>
      <c r="D60" s="16"/>
      <c r="E60" s="16"/>
      <c r="F60" s="16"/>
      <c r="G60" s="16"/>
      <c r="H60" s="16"/>
      <c r="I60" s="16"/>
    </row>
    <row r="61" spans="1:9" x14ac:dyDescent="0.25">
      <c r="A61" s="16"/>
      <c r="B61" s="16"/>
      <c r="C61" s="16"/>
      <c r="D61" s="16"/>
      <c r="E61" s="16"/>
      <c r="F61" s="16"/>
      <c r="G61" s="16"/>
      <c r="H61" s="16"/>
      <c r="I61" s="16"/>
    </row>
    <row r="62" spans="1:9" x14ac:dyDescent="0.25">
      <c r="A62" s="16"/>
      <c r="B62" s="16"/>
      <c r="C62" s="16"/>
      <c r="D62" s="16"/>
      <c r="E62" s="16"/>
      <c r="F62" s="16"/>
      <c r="G62" s="16"/>
      <c r="H62" s="16"/>
      <c r="I62" s="16"/>
    </row>
    <row r="63" spans="1:9" x14ac:dyDescent="0.25">
      <c r="A63" s="16"/>
      <c r="B63" s="16"/>
      <c r="C63" s="16"/>
      <c r="D63" s="16"/>
      <c r="E63" s="16"/>
      <c r="F63" s="16"/>
      <c r="G63" s="16"/>
      <c r="H63" s="16"/>
      <c r="I63" s="16"/>
    </row>
    <row r="64" spans="1:9" x14ac:dyDescent="0.25">
      <c r="A64" s="16"/>
      <c r="B64" s="16"/>
      <c r="C64" s="16"/>
      <c r="D64" s="16"/>
      <c r="E64" s="16"/>
      <c r="F64" s="16"/>
      <c r="G64" s="16"/>
      <c r="H64" s="16"/>
      <c r="I64" s="16"/>
    </row>
  </sheetData>
  <mergeCells count="11">
    <mergeCell ref="A12:F12"/>
    <mergeCell ref="B13:F13"/>
    <mergeCell ref="B14:F14"/>
    <mergeCell ref="B15:F15"/>
    <mergeCell ref="A60:I64"/>
    <mergeCell ref="A5:D5"/>
    <mergeCell ref="B6:D6"/>
    <mergeCell ref="B7:D7"/>
    <mergeCell ref="B8:D8"/>
    <mergeCell ref="B9:D9"/>
    <mergeCell ref="B10:D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CC30B"/>
  </sheetPr>
  <dimension ref="A1:O44"/>
  <sheetViews>
    <sheetView workbookViewId="0">
      <selection activeCell="J1" sqref="J1"/>
    </sheetView>
  </sheetViews>
  <sheetFormatPr defaultRowHeight="15" x14ac:dyDescent="0.25"/>
  <cols>
    <col min="1" max="1" width="15.7109375" customWidth="1"/>
  </cols>
  <sheetData>
    <row r="1" spans="1:5" ht="23.25" x14ac:dyDescent="0.35">
      <c r="A1" s="50" t="s">
        <v>362</v>
      </c>
    </row>
    <row r="2" spans="1:5" x14ac:dyDescent="0.25">
      <c r="A2" s="4" t="str">
        <f>HYPERLINK("#CONTENTS!A1", "CONTENTS")</f>
        <v>CONTENTS</v>
      </c>
    </row>
    <row r="5" spans="1:5" x14ac:dyDescent="0.25">
      <c r="A5" s="5" t="s">
        <v>1</v>
      </c>
      <c r="B5" s="6"/>
      <c r="C5" s="6"/>
      <c r="D5" s="6"/>
      <c r="E5" s="7"/>
    </row>
    <row r="6" spans="1:5" ht="30" customHeight="1" x14ac:dyDescent="0.25">
      <c r="A6" s="11" t="s">
        <v>2</v>
      </c>
      <c r="B6" s="8" t="s">
        <v>381</v>
      </c>
      <c r="C6" s="8"/>
      <c r="D6" s="8"/>
      <c r="E6" s="8"/>
    </row>
    <row r="7" spans="1:5" x14ac:dyDescent="0.25">
      <c r="A7" s="12" t="s">
        <v>4</v>
      </c>
      <c r="B7" s="9" t="s">
        <v>382</v>
      </c>
      <c r="C7" s="9"/>
      <c r="D7" s="9"/>
      <c r="E7" s="9"/>
    </row>
    <row r="8" spans="1:5" x14ac:dyDescent="0.25">
      <c r="A8" s="12" t="s">
        <v>6</v>
      </c>
      <c r="B8" s="10" t="s">
        <v>383</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5" x14ac:dyDescent="0.25">
      <c r="A19" s="2" t="s">
        <v>384</v>
      </c>
    </row>
    <row r="20" spans="1:15" x14ac:dyDescent="0.25">
      <c r="A20" s="22" t="s">
        <v>132</v>
      </c>
    </row>
    <row r="22" spans="1:15" ht="15.75" thickBot="1" x14ac:dyDescent="0.3">
      <c r="A22" s="51"/>
      <c r="B22" s="51">
        <v>2010</v>
      </c>
      <c r="C22" s="51">
        <v>2011</v>
      </c>
      <c r="D22" s="51">
        <v>2012</v>
      </c>
      <c r="E22" s="51">
        <v>2013</v>
      </c>
      <c r="F22" s="51">
        <v>2014</v>
      </c>
      <c r="G22" s="51">
        <v>2015</v>
      </c>
      <c r="H22" s="51">
        <v>2016</v>
      </c>
      <c r="I22" s="51">
        <v>2017</v>
      </c>
      <c r="J22" s="51">
        <v>2018</v>
      </c>
      <c r="K22" s="51">
        <v>2019</v>
      </c>
      <c r="L22" s="51">
        <v>2020</v>
      </c>
      <c r="M22" s="51">
        <v>2021</v>
      </c>
      <c r="N22" s="51">
        <v>2022</v>
      </c>
      <c r="O22" s="51">
        <v>2023</v>
      </c>
    </row>
    <row r="23" spans="1:15" x14ac:dyDescent="0.25">
      <c r="A23" t="s">
        <v>21</v>
      </c>
      <c r="B23">
        <v>633</v>
      </c>
      <c r="C23">
        <v>573</v>
      </c>
      <c r="D23">
        <v>598</v>
      </c>
      <c r="E23">
        <v>605</v>
      </c>
      <c r="F23">
        <v>531</v>
      </c>
      <c r="G23">
        <v>554</v>
      </c>
      <c r="H23">
        <v>568</v>
      </c>
      <c r="I23">
        <v>568</v>
      </c>
      <c r="J23">
        <v>562</v>
      </c>
      <c r="K23">
        <v>556</v>
      </c>
      <c r="L23">
        <v>556</v>
      </c>
      <c r="M23">
        <v>588</v>
      </c>
      <c r="N23">
        <v>542</v>
      </c>
      <c r="O23">
        <v>511</v>
      </c>
    </row>
    <row r="24" spans="1:15" x14ac:dyDescent="0.25">
      <c r="A24" t="s">
        <v>23</v>
      </c>
      <c r="B24">
        <v>902</v>
      </c>
      <c r="C24">
        <v>807</v>
      </c>
      <c r="D24">
        <v>795</v>
      </c>
      <c r="E24">
        <v>799</v>
      </c>
      <c r="F24">
        <v>735</v>
      </c>
      <c r="G24">
        <v>782</v>
      </c>
      <c r="H24">
        <v>801</v>
      </c>
      <c r="I24">
        <v>781</v>
      </c>
      <c r="J24">
        <v>769</v>
      </c>
      <c r="K24">
        <v>755</v>
      </c>
      <c r="L24">
        <v>733</v>
      </c>
      <c r="M24">
        <v>772</v>
      </c>
      <c r="N24">
        <v>685</v>
      </c>
      <c r="O24">
        <v>698</v>
      </c>
    </row>
    <row r="25" spans="1:15" x14ac:dyDescent="0.25">
      <c r="A25" t="s">
        <v>24</v>
      </c>
      <c r="B25">
        <v>645</v>
      </c>
      <c r="C25">
        <v>617</v>
      </c>
      <c r="D25">
        <v>600</v>
      </c>
      <c r="E25">
        <v>589</v>
      </c>
      <c r="F25">
        <v>531</v>
      </c>
      <c r="G25">
        <v>585</v>
      </c>
      <c r="H25">
        <v>587</v>
      </c>
      <c r="I25">
        <v>591</v>
      </c>
      <c r="J25">
        <v>576</v>
      </c>
      <c r="K25">
        <v>567</v>
      </c>
      <c r="L25">
        <v>582</v>
      </c>
      <c r="M25">
        <v>630</v>
      </c>
      <c r="N25">
        <v>593</v>
      </c>
      <c r="O25">
        <v>577</v>
      </c>
    </row>
    <row r="26" spans="1:15" ht="15.75" thickBot="1" x14ac:dyDescent="0.3">
      <c r="A26" s="51" t="s">
        <v>25</v>
      </c>
      <c r="B26" s="51">
        <v>422</v>
      </c>
      <c r="C26" s="51">
        <v>433</v>
      </c>
      <c r="D26" s="51">
        <v>434</v>
      </c>
      <c r="E26" s="51">
        <v>397</v>
      </c>
      <c r="F26" s="51">
        <v>386</v>
      </c>
      <c r="G26" s="51">
        <v>398</v>
      </c>
      <c r="H26" s="51">
        <v>414</v>
      </c>
      <c r="I26" s="51">
        <v>406</v>
      </c>
      <c r="J26" s="51">
        <v>406</v>
      </c>
      <c r="K26" s="51">
        <v>411</v>
      </c>
      <c r="L26" s="51">
        <v>506</v>
      </c>
      <c r="M26" s="51">
        <v>520</v>
      </c>
      <c r="N26" s="51">
        <v>510</v>
      </c>
      <c r="O26" s="51">
        <v>512</v>
      </c>
    </row>
    <row r="28" spans="1:15" x14ac:dyDescent="0.25">
      <c r="A28" t="s">
        <v>28</v>
      </c>
    </row>
    <row r="29" spans="1:15" x14ac:dyDescent="0.25">
      <c r="A29" t="s">
        <v>385</v>
      </c>
    </row>
    <row r="31" spans="1:15" x14ac:dyDescent="0.25">
      <c r="A31" s="28" t="s">
        <v>32</v>
      </c>
    </row>
    <row r="32" spans="1:15" x14ac:dyDescent="0.25">
      <c r="A32" t="s">
        <v>33</v>
      </c>
    </row>
    <row r="33" spans="1:9" x14ac:dyDescent="0.25">
      <c r="A33" t="s">
        <v>34</v>
      </c>
    </row>
    <row r="34" spans="1:9" x14ac:dyDescent="0.25">
      <c r="A34" t="s">
        <v>46</v>
      </c>
    </row>
    <row r="35" spans="1:9" x14ac:dyDescent="0.25">
      <c r="A35" t="s">
        <v>371</v>
      </c>
    </row>
    <row r="40" spans="1:9" x14ac:dyDescent="0.25">
      <c r="A40" s="29" t="s">
        <v>35</v>
      </c>
    </row>
    <row r="41" spans="1:9" x14ac:dyDescent="0.25">
      <c r="A41" s="30" t="s">
        <v>386</v>
      </c>
      <c r="B41" s="16"/>
      <c r="C41" s="16"/>
      <c r="D41" s="16"/>
      <c r="E41" s="16"/>
      <c r="F41" s="16"/>
      <c r="G41" s="16"/>
      <c r="H41" s="16"/>
      <c r="I41" s="16"/>
    </row>
    <row r="42" spans="1:9" x14ac:dyDescent="0.25">
      <c r="A42" s="16"/>
      <c r="B42" s="16"/>
      <c r="C42" s="16"/>
      <c r="D42" s="16"/>
      <c r="E42" s="16"/>
      <c r="F42" s="16"/>
      <c r="G42" s="16"/>
      <c r="H42" s="16"/>
      <c r="I42" s="16"/>
    </row>
    <row r="43" spans="1:9" x14ac:dyDescent="0.25">
      <c r="A43" s="16"/>
      <c r="B43" s="16"/>
      <c r="C43" s="16"/>
      <c r="D43" s="16"/>
      <c r="E43" s="16"/>
      <c r="F43" s="16"/>
      <c r="G43" s="16"/>
      <c r="H43" s="16"/>
      <c r="I43" s="16"/>
    </row>
    <row r="44" spans="1:9" x14ac:dyDescent="0.25">
      <c r="A44" s="16"/>
      <c r="B44" s="16"/>
      <c r="C44" s="16"/>
      <c r="D44" s="16"/>
      <c r="E44" s="16"/>
      <c r="F44" s="16"/>
      <c r="G44" s="16"/>
      <c r="H44" s="16"/>
      <c r="I44" s="16"/>
    </row>
  </sheetData>
  <mergeCells count="11">
    <mergeCell ref="A12:C12"/>
    <mergeCell ref="B13:C13"/>
    <mergeCell ref="B14:C14"/>
    <mergeCell ref="B15:C15"/>
    <mergeCell ref="A41:I44"/>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C30B"/>
  </sheetPr>
  <dimension ref="A1:O54"/>
  <sheetViews>
    <sheetView workbookViewId="0">
      <selection activeCell="J1" sqref="J1"/>
    </sheetView>
  </sheetViews>
  <sheetFormatPr defaultRowHeight="15" x14ac:dyDescent="0.25"/>
  <cols>
    <col min="1" max="1" width="15.7109375" customWidth="1"/>
  </cols>
  <sheetData>
    <row r="1" spans="1:4" ht="23.25" x14ac:dyDescent="0.35">
      <c r="A1" s="50" t="s">
        <v>362</v>
      </c>
    </row>
    <row r="2" spans="1:4" x14ac:dyDescent="0.25">
      <c r="A2" s="4" t="str">
        <f>HYPERLINK("#CONTENTS!A1", "CONTENTS")</f>
        <v>CONTENTS</v>
      </c>
    </row>
    <row r="5" spans="1:4" x14ac:dyDescent="0.25">
      <c r="A5" s="5" t="s">
        <v>1</v>
      </c>
      <c r="B5" s="6"/>
      <c r="C5" s="6"/>
      <c r="D5" s="7"/>
    </row>
    <row r="6" spans="1:4" x14ac:dyDescent="0.25">
      <c r="A6" s="20" t="s">
        <v>2</v>
      </c>
      <c r="B6" s="17" t="s">
        <v>387</v>
      </c>
      <c r="C6" s="17"/>
      <c r="D6" s="17"/>
    </row>
    <row r="7" spans="1:4" x14ac:dyDescent="0.25">
      <c r="A7" s="12" t="s">
        <v>4</v>
      </c>
      <c r="B7" s="9" t="s">
        <v>388</v>
      </c>
      <c r="C7" s="9"/>
      <c r="D7" s="9"/>
    </row>
    <row r="8" spans="1:4" x14ac:dyDescent="0.25">
      <c r="A8" s="12" t="s">
        <v>6</v>
      </c>
      <c r="B8" s="10" t="s">
        <v>389</v>
      </c>
      <c r="C8" s="9"/>
      <c r="D8" s="9"/>
    </row>
    <row r="9" spans="1:4" x14ac:dyDescent="0.25">
      <c r="A9" s="12" t="s">
        <v>8</v>
      </c>
      <c r="B9" s="10" t="s">
        <v>9</v>
      </c>
      <c r="C9" s="9"/>
      <c r="D9" s="9"/>
    </row>
    <row r="10" spans="1:4" x14ac:dyDescent="0.25">
      <c r="A10" s="13" t="s">
        <v>10</v>
      </c>
      <c r="B10" s="14" t="s">
        <v>11</v>
      </c>
      <c r="C10" s="15"/>
      <c r="D10" s="15"/>
    </row>
    <row r="12" spans="1:4" x14ac:dyDescent="0.25">
      <c r="A12" s="5" t="s">
        <v>12</v>
      </c>
      <c r="B12" s="6"/>
      <c r="C12" s="7"/>
    </row>
    <row r="13" spans="1:4" x14ac:dyDescent="0.25">
      <c r="A13" s="20" t="s">
        <v>13</v>
      </c>
      <c r="B13" s="17" t="s">
        <v>95</v>
      </c>
      <c r="C13" s="17"/>
    </row>
    <row r="14" spans="1:4" x14ac:dyDescent="0.25">
      <c r="A14" s="12" t="s">
        <v>15</v>
      </c>
      <c r="B14" s="31" t="s">
        <v>40</v>
      </c>
      <c r="C14" s="31"/>
    </row>
    <row r="15" spans="1:4" x14ac:dyDescent="0.25">
      <c r="A15" s="13" t="s">
        <v>17</v>
      </c>
      <c r="B15" s="19" t="s">
        <v>40</v>
      </c>
      <c r="C15" s="19"/>
    </row>
    <row r="19" spans="1:15" x14ac:dyDescent="0.25">
      <c r="A19" s="2" t="s">
        <v>390</v>
      </c>
    </row>
    <row r="20" spans="1:15" x14ac:dyDescent="0.25">
      <c r="A20" s="22" t="s">
        <v>132</v>
      </c>
    </row>
    <row r="22" spans="1:15" ht="15.75" thickBot="1" x14ac:dyDescent="0.3">
      <c r="A22" s="51"/>
      <c r="B22" s="51">
        <v>2010</v>
      </c>
      <c r="C22" s="51">
        <v>2011</v>
      </c>
      <c r="D22" s="51">
        <v>2012</v>
      </c>
      <c r="E22" s="51">
        <v>2013</v>
      </c>
      <c r="F22" s="51">
        <v>2014</v>
      </c>
      <c r="G22" s="51">
        <v>2015</v>
      </c>
      <c r="H22" s="51">
        <v>2016</v>
      </c>
      <c r="I22" s="51">
        <v>2017</v>
      </c>
      <c r="J22" s="51">
        <v>2018</v>
      </c>
      <c r="K22" s="51">
        <v>2019</v>
      </c>
      <c r="L22" s="51">
        <v>2020</v>
      </c>
      <c r="M22" s="51">
        <v>2021</v>
      </c>
      <c r="N22" s="51">
        <v>2022</v>
      </c>
      <c r="O22" s="51">
        <v>2023</v>
      </c>
    </row>
    <row r="23" spans="1:15" x14ac:dyDescent="0.25">
      <c r="A23" t="s">
        <v>21</v>
      </c>
      <c r="B23">
        <v>6.88</v>
      </c>
      <c r="C23">
        <v>7.22</v>
      </c>
      <c r="D23">
        <v>7.26</v>
      </c>
      <c r="E23">
        <v>7.34</v>
      </c>
      <c r="F23">
        <v>7.73</v>
      </c>
      <c r="G23">
        <v>7.8</v>
      </c>
      <c r="H23">
        <v>7.88</v>
      </c>
      <c r="I23">
        <v>7.93</v>
      </c>
      <c r="J23">
        <v>8.14</v>
      </c>
      <c r="K23">
        <v>8.43</v>
      </c>
      <c r="L23">
        <v>8.66</v>
      </c>
      <c r="M23">
        <v>8.69</v>
      </c>
      <c r="N23">
        <v>9.41</v>
      </c>
      <c r="O23">
        <v>9.84</v>
      </c>
    </row>
    <row r="24" spans="1:15" x14ac:dyDescent="0.25">
      <c r="A24" t="s">
        <v>23</v>
      </c>
      <c r="B24">
        <v>11.58</v>
      </c>
      <c r="C24">
        <v>12.56</v>
      </c>
      <c r="D24">
        <v>13.2</v>
      </c>
      <c r="E24">
        <v>13.23</v>
      </c>
      <c r="F24">
        <v>14.01</v>
      </c>
      <c r="G24">
        <v>14.34</v>
      </c>
      <c r="H24">
        <v>14.47</v>
      </c>
      <c r="I24">
        <v>14.93</v>
      </c>
      <c r="J24">
        <v>15.13</v>
      </c>
      <c r="K24">
        <v>15.72</v>
      </c>
      <c r="L24">
        <v>16.850000000000001</v>
      </c>
      <c r="M24">
        <v>17.23</v>
      </c>
      <c r="N24">
        <v>18.02</v>
      </c>
      <c r="O24">
        <v>18.809999999999999</v>
      </c>
    </row>
    <row r="25" spans="1:15" x14ac:dyDescent="0.25">
      <c r="A25" t="s">
        <v>24</v>
      </c>
      <c r="B25">
        <v>4.8499999999999996</v>
      </c>
      <c r="C25">
        <v>4.95</v>
      </c>
      <c r="D25">
        <v>5.15</v>
      </c>
      <c r="E25">
        <v>5.24</v>
      </c>
      <c r="F25">
        <v>5.47</v>
      </c>
      <c r="G25">
        <v>5.36</v>
      </c>
      <c r="H25">
        <v>5.5</v>
      </c>
      <c r="I25">
        <v>5.49</v>
      </c>
      <c r="J25">
        <v>5.77</v>
      </c>
      <c r="K25">
        <v>5.87</v>
      </c>
      <c r="L25">
        <v>5.7</v>
      </c>
      <c r="M25">
        <v>6.13</v>
      </c>
      <c r="N25">
        <v>6.72</v>
      </c>
      <c r="O25">
        <v>6.68</v>
      </c>
    </row>
    <row r="26" spans="1:15" ht="15.75" thickBot="1" x14ac:dyDescent="0.3">
      <c r="A26" s="51" t="s">
        <v>25</v>
      </c>
      <c r="B26" s="51">
        <v>2.02</v>
      </c>
      <c r="C26" s="51">
        <v>1.97</v>
      </c>
      <c r="D26" s="51">
        <v>2.19</v>
      </c>
      <c r="E26" s="51">
        <v>2.2000000000000002</v>
      </c>
      <c r="F26" s="51">
        <v>2.42</v>
      </c>
      <c r="G26" s="51">
        <v>2.2200000000000002</v>
      </c>
      <c r="H26" s="51">
        <v>2.2000000000000002</v>
      </c>
      <c r="I26" s="51">
        <v>2.21</v>
      </c>
      <c r="J26" s="51">
        <v>2.34</v>
      </c>
      <c r="K26" s="51">
        <v>2.46</v>
      </c>
      <c r="L26" s="51">
        <v>2.35</v>
      </c>
      <c r="M26" s="51">
        <v>2.4900000000000002</v>
      </c>
      <c r="N26" s="51">
        <v>2.5299999999999998</v>
      </c>
      <c r="O26" s="52" t="s">
        <v>22</v>
      </c>
    </row>
    <row r="30" spans="1:15" x14ac:dyDescent="0.25">
      <c r="A30" s="2" t="s">
        <v>391</v>
      </c>
    </row>
    <row r="31" spans="1:15" x14ac:dyDescent="0.25">
      <c r="A31" s="22" t="s">
        <v>132</v>
      </c>
    </row>
    <row r="33" spans="1:15" ht="15.75" thickBot="1" x14ac:dyDescent="0.3">
      <c r="A33" s="51"/>
      <c r="B33" s="51">
        <v>2010</v>
      </c>
      <c r="C33" s="51">
        <v>2011</v>
      </c>
      <c r="D33" s="51">
        <v>2012</v>
      </c>
      <c r="E33" s="51">
        <v>2013</v>
      </c>
      <c r="F33" s="51">
        <v>2014</v>
      </c>
      <c r="G33" s="51">
        <v>2015</v>
      </c>
      <c r="H33" s="51">
        <v>2016</v>
      </c>
      <c r="I33" s="51">
        <v>2017</v>
      </c>
      <c r="J33" s="51">
        <v>2018</v>
      </c>
      <c r="K33" s="51">
        <v>2019</v>
      </c>
      <c r="L33" s="51">
        <v>2020</v>
      </c>
      <c r="M33" s="51">
        <v>2021</v>
      </c>
      <c r="N33" s="51">
        <v>2022</v>
      </c>
      <c r="O33" s="51">
        <v>2023</v>
      </c>
    </row>
    <row r="34" spans="1:15" x14ac:dyDescent="0.25">
      <c r="A34" t="s">
        <v>21</v>
      </c>
      <c r="B34">
        <v>6.88</v>
      </c>
      <c r="C34">
        <v>7.31</v>
      </c>
      <c r="D34">
        <v>7.46</v>
      </c>
      <c r="E34">
        <v>7.63</v>
      </c>
      <c r="F34">
        <v>8.08</v>
      </c>
      <c r="G34">
        <v>8.27</v>
      </c>
      <c r="H34">
        <v>8.41</v>
      </c>
      <c r="I34">
        <v>8.58</v>
      </c>
      <c r="J34">
        <v>8.93</v>
      </c>
      <c r="K34">
        <v>9.4</v>
      </c>
      <c r="L34">
        <v>9.85</v>
      </c>
      <c r="M34">
        <v>10.119999999999999</v>
      </c>
      <c r="N34">
        <v>11.56</v>
      </c>
      <c r="O34">
        <v>12.82</v>
      </c>
    </row>
    <row r="35" spans="1:15" x14ac:dyDescent="0.25">
      <c r="A35" t="s">
        <v>23</v>
      </c>
      <c r="B35">
        <v>8.6</v>
      </c>
      <c r="C35">
        <v>9.39</v>
      </c>
      <c r="D35">
        <v>9.89</v>
      </c>
      <c r="E35">
        <v>10.050000000000001</v>
      </c>
      <c r="F35">
        <v>10.71</v>
      </c>
      <c r="G35">
        <v>11.08</v>
      </c>
      <c r="H35">
        <v>11.2</v>
      </c>
      <c r="I35">
        <v>11.89</v>
      </c>
      <c r="J35">
        <v>12.16</v>
      </c>
      <c r="K35">
        <v>12.65</v>
      </c>
      <c r="L35">
        <v>14.08</v>
      </c>
      <c r="M35">
        <v>14.91</v>
      </c>
      <c r="N35">
        <v>16.96</v>
      </c>
      <c r="O35">
        <v>17.3</v>
      </c>
    </row>
    <row r="36" spans="1:15" x14ac:dyDescent="0.25">
      <c r="A36" t="s">
        <v>24</v>
      </c>
      <c r="B36">
        <v>6.91</v>
      </c>
      <c r="C36">
        <v>7.28</v>
      </c>
      <c r="D36">
        <v>7.79</v>
      </c>
      <c r="E36">
        <v>8.01</v>
      </c>
      <c r="F36">
        <v>8.3800000000000008</v>
      </c>
      <c r="G36">
        <v>8.33</v>
      </c>
      <c r="H36">
        <v>8.58</v>
      </c>
      <c r="I36">
        <v>8.7100000000000009</v>
      </c>
      <c r="J36">
        <v>9.26</v>
      </c>
      <c r="K36">
        <v>9.6300000000000008</v>
      </c>
      <c r="L36">
        <v>9.49</v>
      </c>
      <c r="M36">
        <v>10.36</v>
      </c>
      <c r="N36">
        <v>11.77</v>
      </c>
      <c r="O36">
        <v>12.74</v>
      </c>
    </row>
    <row r="37" spans="1:15" ht="15.75" thickBot="1" x14ac:dyDescent="0.3">
      <c r="A37" s="51" t="s">
        <v>25</v>
      </c>
      <c r="B37" s="51">
        <v>4.53</v>
      </c>
      <c r="C37" s="51">
        <v>4.54</v>
      </c>
      <c r="D37" s="51">
        <v>5.07</v>
      </c>
      <c r="E37" s="51">
        <v>5.0599999999999996</v>
      </c>
      <c r="F37" s="51">
        <v>5.6</v>
      </c>
      <c r="G37" s="51">
        <v>5.13</v>
      </c>
      <c r="H37" s="51">
        <v>5.03</v>
      </c>
      <c r="I37" s="51">
        <v>5.08</v>
      </c>
      <c r="J37" s="51">
        <v>5.4</v>
      </c>
      <c r="K37" s="51">
        <v>5.76</v>
      </c>
      <c r="L37" s="51">
        <v>5.54</v>
      </c>
      <c r="M37" s="51">
        <v>5.99</v>
      </c>
      <c r="N37" s="51">
        <v>6.31</v>
      </c>
      <c r="O37" s="52" t="s">
        <v>22</v>
      </c>
    </row>
    <row r="39" spans="1:15" x14ac:dyDescent="0.25">
      <c r="A39" t="s">
        <v>28</v>
      </c>
    </row>
    <row r="40" spans="1:15" x14ac:dyDescent="0.25">
      <c r="A40" t="s">
        <v>392</v>
      </c>
    </row>
    <row r="42" spans="1:15" x14ac:dyDescent="0.25">
      <c r="A42" s="28" t="s">
        <v>30</v>
      </c>
    </row>
    <row r="43" spans="1:15" x14ac:dyDescent="0.25">
      <c r="A43" t="s">
        <v>31</v>
      </c>
    </row>
    <row r="48" spans="1:15" x14ac:dyDescent="0.25">
      <c r="A48" s="29" t="s">
        <v>35</v>
      </c>
    </row>
    <row r="49" spans="1:9" x14ac:dyDescent="0.25">
      <c r="A49" s="30" t="s">
        <v>393</v>
      </c>
      <c r="B49" s="16"/>
      <c r="C49" s="16"/>
      <c r="D49" s="16"/>
      <c r="E49" s="16"/>
      <c r="F49" s="16"/>
      <c r="G49" s="16"/>
      <c r="H49" s="16"/>
      <c r="I49" s="16"/>
    </row>
    <row r="50" spans="1:9" x14ac:dyDescent="0.25">
      <c r="A50" s="16"/>
      <c r="B50" s="16"/>
      <c r="C50" s="16"/>
      <c r="D50" s="16"/>
      <c r="E50" s="16"/>
      <c r="F50" s="16"/>
      <c r="G50" s="16"/>
      <c r="H50" s="16"/>
      <c r="I50" s="16"/>
    </row>
    <row r="51" spans="1:9" x14ac:dyDescent="0.25">
      <c r="A51" s="16"/>
      <c r="B51" s="16"/>
      <c r="C51" s="16"/>
      <c r="D51" s="16"/>
      <c r="E51" s="16"/>
      <c r="F51" s="16"/>
      <c r="G51" s="16"/>
      <c r="H51" s="16"/>
      <c r="I51" s="16"/>
    </row>
    <row r="52" spans="1:9" x14ac:dyDescent="0.25">
      <c r="A52" s="16"/>
      <c r="B52" s="16"/>
      <c r="C52" s="16"/>
      <c r="D52" s="16"/>
      <c r="E52" s="16"/>
      <c r="F52" s="16"/>
      <c r="G52" s="16"/>
      <c r="H52" s="16"/>
      <c r="I52" s="16"/>
    </row>
    <row r="53" spans="1:9" x14ac:dyDescent="0.25">
      <c r="A53" s="16"/>
      <c r="B53" s="16"/>
      <c r="C53" s="16"/>
      <c r="D53" s="16"/>
      <c r="E53" s="16"/>
      <c r="F53" s="16"/>
      <c r="G53" s="16"/>
      <c r="H53" s="16"/>
      <c r="I53" s="16"/>
    </row>
    <row r="54" spans="1:9" x14ac:dyDescent="0.25">
      <c r="A54" s="16"/>
      <c r="B54" s="16"/>
      <c r="C54" s="16"/>
      <c r="D54" s="16"/>
      <c r="E54" s="16"/>
      <c r="F54" s="16"/>
      <c r="G54" s="16"/>
      <c r="H54" s="16"/>
      <c r="I54" s="16"/>
    </row>
  </sheetData>
  <mergeCells count="11">
    <mergeCell ref="A12:C12"/>
    <mergeCell ref="B13:C13"/>
    <mergeCell ref="B14:C14"/>
    <mergeCell ref="B15:C15"/>
    <mergeCell ref="A49:I54"/>
    <mergeCell ref="A5:D5"/>
    <mergeCell ref="B6:D6"/>
    <mergeCell ref="B7:D7"/>
    <mergeCell ref="B8:D8"/>
    <mergeCell ref="B9:D9"/>
    <mergeCell ref="B10:D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C30B"/>
  </sheetPr>
  <dimension ref="A1:O71"/>
  <sheetViews>
    <sheetView workbookViewId="0">
      <selection activeCell="J1" sqref="J1"/>
    </sheetView>
  </sheetViews>
  <sheetFormatPr defaultRowHeight="15" x14ac:dyDescent="0.25"/>
  <cols>
    <col min="1" max="1" width="15.7109375" customWidth="1"/>
  </cols>
  <sheetData>
    <row r="1" spans="1:6" ht="23.25" x14ac:dyDescent="0.35">
      <c r="A1" s="50" t="s">
        <v>362</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394</v>
      </c>
      <c r="C6" s="8"/>
      <c r="D6" s="8"/>
      <c r="E6" s="8"/>
      <c r="F6" s="8"/>
    </row>
    <row r="7" spans="1:6" x14ac:dyDescent="0.25">
      <c r="A7" s="12" t="s">
        <v>4</v>
      </c>
      <c r="B7" s="9" t="s">
        <v>395</v>
      </c>
      <c r="C7" s="9"/>
      <c r="D7" s="9"/>
      <c r="E7" s="9"/>
      <c r="F7" s="9"/>
    </row>
    <row r="8" spans="1:6" x14ac:dyDescent="0.25">
      <c r="A8" s="12" t="s">
        <v>6</v>
      </c>
      <c r="B8" s="10" t="s">
        <v>396</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6"/>
      <c r="D12" s="6"/>
      <c r="E12" s="7"/>
    </row>
    <row r="13" spans="1:6" x14ac:dyDescent="0.25">
      <c r="A13" s="20" t="s">
        <v>13</v>
      </c>
      <c r="B13" s="17" t="s">
        <v>95</v>
      </c>
      <c r="C13" s="17"/>
      <c r="D13" s="17"/>
      <c r="E13" s="17"/>
    </row>
    <row r="14" spans="1:6" ht="30" customHeight="1" x14ac:dyDescent="0.25">
      <c r="A14" s="21" t="s">
        <v>15</v>
      </c>
      <c r="B14" s="18" t="s">
        <v>397</v>
      </c>
      <c r="C14" s="18"/>
      <c r="D14" s="18"/>
      <c r="E14" s="18"/>
    </row>
    <row r="15" spans="1:6" x14ac:dyDescent="0.25">
      <c r="A15" s="13" t="s">
        <v>17</v>
      </c>
      <c r="B15" s="19" t="s">
        <v>18</v>
      </c>
      <c r="C15" s="19"/>
      <c r="D15" s="19"/>
      <c r="E15" s="19"/>
    </row>
    <row r="19" spans="1:15" x14ac:dyDescent="0.25">
      <c r="A19" s="2" t="s">
        <v>398</v>
      </c>
    </row>
    <row r="20" spans="1:15" x14ac:dyDescent="0.25">
      <c r="A20" s="22" t="s">
        <v>399</v>
      </c>
    </row>
    <row r="22" spans="1:15" ht="15.75" thickBot="1" x14ac:dyDescent="0.3">
      <c r="A22" s="51"/>
      <c r="B22" s="51">
        <v>2010</v>
      </c>
      <c r="C22" s="51">
        <v>2011</v>
      </c>
      <c r="D22" s="51">
        <v>2012</v>
      </c>
      <c r="E22" s="51">
        <v>2013</v>
      </c>
      <c r="F22" s="51">
        <v>2014</v>
      </c>
      <c r="G22" s="51">
        <v>2015</v>
      </c>
      <c r="H22" s="51">
        <v>2016</v>
      </c>
      <c r="I22" s="51">
        <v>2017</v>
      </c>
      <c r="J22" s="51">
        <v>2018</v>
      </c>
      <c r="K22" s="51">
        <v>2019</v>
      </c>
      <c r="L22" s="51">
        <v>2020</v>
      </c>
      <c r="M22" s="51">
        <v>2021</v>
      </c>
      <c r="N22" s="51">
        <v>2022</v>
      </c>
      <c r="O22" s="51">
        <v>2023</v>
      </c>
    </row>
    <row r="23" spans="1:15" x14ac:dyDescent="0.25">
      <c r="A23" t="s">
        <v>21</v>
      </c>
      <c r="B23">
        <v>14.404999999999999</v>
      </c>
      <c r="C23">
        <v>14.547000000000001</v>
      </c>
      <c r="D23">
        <v>16.001999999999999</v>
      </c>
      <c r="E23">
        <v>16.658999999999999</v>
      </c>
      <c r="F23">
        <v>17.416</v>
      </c>
      <c r="G23">
        <v>17.82</v>
      </c>
      <c r="H23">
        <v>17.978000000000002</v>
      </c>
      <c r="I23">
        <v>18.411000000000001</v>
      </c>
      <c r="J23">
        <v>19.096</v>
      </c>
      <c r="K23">
        <v>19.887</v>
      </c>
      <c r="L23">
        <v>22.038</v>
      </c>
      <c r="M23">
        <v>21.893999999999998</v>
      </c>
      <c r="N23">
        <v>23.058</v>
      </c>
      <c r="O23">
        <v>24.553999999999998</v>
      </c>
    </row>
    <row r="24" spans="1:15" x14ac:dyDescent="0.25">
      <c r="A24" t="s">
        <v>23</v>
      </c>
      <c r="B24">
        <v>21.888000000000002</v>
      </c>
      <c r="C24">
        <v>23.388999999999999</v>
      </c>
      <c r="D24">
        <v>25.465</v>
      </c>
      <c r="E24">
        <v>27.172999999999998</v>
      </c>
      <c r="F24">
        <v>29.31</v>
      </c>
      <c r="G24">
        <v>30.469000000000001</v>
      </c>
      <c r="H24">
        <v>31.715</v>
      </c>
      <c r="I24">
        <v>34.387</v>
      </c>
      <c r="J24">
        <v>35.158999999999999</v>
      </c>
      <c r="K24">
        <v>37.020000000000003</v>
      </c>
      <c r="L24">
        <v>31.681000000000001</v>
      </c>
      <c r="M24">
        <v>41.813000000000002</v>
      </c>
      <c r="N24">
        <v>42.383000000000003</v>
      </c>
      <c r="O24">
        <v>44.396000000000001</v>
      </c>
    </row>
    <row r="25" spans="1:15" x14ac:dyDescent="0.25">
      <c r="A25" t="s">
        <v>24</v>
      </c>
      <c r="B25">
        <v>25.103000000000002</v>
      </c>
      <c r="C25">
        <v>25.388999999999999</v>
      </c>
      <c r="D25">
        <v>26.757000000000001</v>
      </c>
      <c r="E25">
        <v>28.04</v>
      </c>
      <c r="F25">
        <v>27.817</v>
      </c>
      <c r="G25">
        <v>28.969000000000001</v>
      </c>
      <c r="H25">
        <v>28.265999999999998</v>
      </c>
      <c r="I25">
        <v>27.28</v>
      </c>
      <c r="J25">
        <v>28.047000000000001</v>
      </c>
      <c r="K25">
        <v>28.466000000000001</v>
      </c>
      <c r="L25">
        <v>31.023</v>
      </c>
      <c r="M25">
        <v>31.285</v>
      </c>
      <c r="N25">
        <v>28.088000000000001</v>
      </c>
      <c r="O25">
        <v>28.050999999999998</v>
      </c>
    </row>
    <row r="26" spans="1:15" ht="15.75" thickBot="1" x14ac:dyDescent="0.3">
      <c r="A26" s="51" t="s">
        <v>25</v>
      </c>
      <c r="B26" s="51">
        <v>19.763000000000002</v>
      </c>
      <c r="C26" s="51">
        <v>19.117999999999999</v>
      </c>
      <c r="D26" s="51">
        <v>20.79</v>
      </c>
      <c r="E26" s="51">
        <v>21.094999999999999</v>
      </c>
      <c r="F26" s="51">
        <v>22.864000000000001</v>
      </c>
      <c r="G26" s="51">
        <v>21.989000000000001</v>
      </c>
      <c r="H26" s="51">
        <v>21.146999999999998</v>
      </c>
      <c r="I26" s="51">
        <v>20.286999999999999</v>
      </c>
      <c r="J26" s="51">
        <v>20.32</v>
      </c>
      <c r="K26" s="51">
        <v>21.443000000000001</v>
      </c>
      <c r="L26" s="51">
        <v>26.297000000000001</v>
      </c>
      <c r="M26" s="51">
        <v>25.254999999999999</v>
      </c>
      <c r="N26" s="51">
        <v>24.67</v>
      </c>
      <c r="O26" s="51">
        <v>25.428000000000001</v>
      </c>
    </row>
    <row r="30" spans="1:15" x14ac:dyDescent="0.25">
      <c r="A30" s="2" t="s">
        <v>398</v>
      </c>
    </row>
    <row r="31" spans="1:15" x14ac:dyDescent="0.25">
      <c r="A31" s="22" t="s">
        <v>400</v>
      </c>
    </row>
    <row r="33" spans="1:15" ht="15.75" thickBot="1" x14ac:dyDescent="0.3">
      <c r="A33" s="51"/>
      <c r="B33" s="51">
        <v>2010</v>
      </c>
      <c r="C33" s="51">
        <v>2011</v>
      </c>
      <c r="D33" s="51">
        <v>2012</v>
      </c>
      <c r="E33" s="51">
        <v>2013</v>
      </c>
      <c r="F33" s="51">
        <v>2014</v>
      </c>
      <c r="G33" s="51">
        <v>2015</v>
      </c>
      <c r="H33" s="51">
        <v>2016</v>
      </c>
      <c r="I33" s="51">
        <v>2017</v>
      </c>
      <c r="J33" s="51">
        <v>2018</v>
      </c>
      <c r="K33" s="51">
        <v>2019</v>
      </c>
      <c r="L33" s="51">
        <v>2020</v>
      </c>
      <c r="M33" s="51">
        <v>2021</v>
      </c>
      <c r="N33" s="51">
        <v>2022</v>
      </c>
      <c r="O33" s="51">
        <v>2023</v>
      </c>
    </row>
    <row r="34" spans="1:15" x14ac:dyDescent="0.25">
      <c r="A34" t="s">
        <v>21</v>
      </c>
      <c r="B34">
        <v>5.5</v>
      </c>
      <c r="C34">
        <v>4.1150000000000002</v>
      </c>
      <c r="D34">
        <v>5.7670000000000003</v>
      </c>
      <c r="E34">
        <v>6.07</v>
      </c>
      <c r="F34">
        <v>6.5519999999999996</v>
      </c>
      <c r="G34">
        <v>6.7530000000000001</v>
      </c>
      <c r="H34">
        <v>7.165</v>
      </c>
      <c r="I34">
        <v>7.4710000000000001</v>
      </c>
      <c r="J34">
        <v>8.2650000000000006</v>
      </c>
      <c r="K34">
        <v>8.8040000000000003</v>
      </c>
      <c r="L34">
        <v>10.253</v>
      </c>
      <c r="M34">
        <v>9.0519999999999996</v>
      </c>
      <c r="N34">
        <v>9.6349999999999998</v>
      </c>
      <c r="O34">
        <v>10.831</v>
      </c>
    </row>
    <row r="35" spans="1:15" x14ac:dyDescent="0.25">
      <c r="A35" t="s">
        <v>23</v>
      </c>
      <c r="B35">
        <v>1.1499999999999999</v>
      </c>
      <c r="C35">
        <v>3.609</v>
      </c>
      <c r="D35">
        <v>6.2779999999999996</v>
      </c>
      <c r="E35">
        <v>6.4560000000000004</v>
      </c>
      <c r="F35">
        <v>6.556</v>
      </c>
      <c r="G35">
        <v>6.4320000000000004</v>
      </c>
      <c r="H35">
        <v>6.7320000000000002</v>
      </c>
      <c r="I35">
        <v>6.9349999999999996</v>
      </c>
      <c r="J35">
        <v>6.92</v>
      </c>
      <c r="K35">
        <v>7.11</v>
      </c>
      <c r="L35">
        <v>9.7010000000000005</v>
      </c>
      <c r="M35">
        <v>10.51</v>
      </c>
      <c r="N35">
        <v>10.353999999999999</v>
      </c>
      <c r="O35">
        <v>10.803000000000001</v>
      </c>
    </row>
    <row r="36" spans="1:15" x14ac:dyDescent="0.25">
      <c r="A36" t="s">
        <v>24</v>
      </c>
      <c r="B36">
        <v>1.123</v>
      </c>
      <c r="C36">
        <v>1.0289999999999999</v>
      </c>
      <c r="D36">
        <v>1.0489999999999999</v>
      </c>
      <c r="E36">
        <v>2.7149999999999999</v>
      </c>
      <c r="F36">
        <v>2.6520000000000001</v>
      </c>
      <c r="G36">
        <v>2.3610000000000002</v>
      </c>
      <c r="H36">
        <v>1.218</v>
      </c>
      <c r="I36">
        <v>1.1739999999999999</v>
      </c>
      <c r="J36">
        <v>2.5819999999999999</v>
      </c>
      <c r="K36">
        <v>5.8550000000000004</v>
      </c>
      <c r="L36">
        <v>6.593</v>
      </c>
      <c r="M36">
        <v>6.9850000000000003</v>
      </c>
      <c r="N36">
        <v>2.395</v>
      </c>
      <c r="O36">
        <v>0.91900000000000004</v>
      </c>
    </row>
    <row r="37" spans="1:15" ht="15.75" thickBot="1" x14ac:dyDescent="0.3">
      <c r="A37" s="51" t="s">
        <v>25</v>
      </c>
      <c r="B37" s="51">
        <v>0.67200000000000004</v>
      </c>
      <c r="C37" s="51">
        <v>1.879</v>
      </c>
      <c r="D37" s="51">
        <v>2.0009999999999999</v>
      </c>
      <c r="E37" s="51">
        <v>1.6819999999999999</v>
      </c>
      <c r="F37" s="51">
        <v>1.1659999999999999</v>
      </c>
      <c r="G37" s="51">
        <v>1.1779999999999999</v>
      </c>
      <c r="H37" s="51">
        <v>1.232</v>
      </c>
      <c r="I37" s="51">
        <v>1.208</v>
      </c>
      <c r="J37" s="51">
        <v>1.1850000000000001</v>
      </c>
      <c r="K37" s="51">
        <v>1.137</v>
      </c>
      <c r="L37" s="51">
        <v>1.1739999999999999</v>
      </c>
      <c r="M37" s="51">
        <v>0.61799999999999999</v>
      </c>
      <c r="N37" s="51">
        <v>0.60199999999999998</v>
      </c>
      <c r="O37" s="51">
        <v>0.59899999999999998</v>
      </c>
    </row>
    <row r="41" spans="1:15" x14ac:dyDescent="0.25">
      <c r="A41" s="2" t="s">
        <v>398</v>
      </c>
    </row>
    <row r="42" spans="1:15" x14ac:dyDescent="0.25">
      <c r="A42" s="22" t="s">
        <v>401</v>
      </c>
    </row>
    <row r="44" spans="1:15" ht="15.75" thickBot="1" x14ac:dyDescent="0.3">
      <c r="A44" s="51"/>
      <c r="B44" s="51">
        <v>2010</v>
      </c>
      <c r="C44" s="51">
        <v>2011</v>
      </c>
      <c r="D44" s="51">
        <v>2012</v>
      </c>
      <c r="E44" s="51">
        <v>2013</v>
      </c>
      <c r="F44" s="51">
        <v>2014</v>
      </c>
      <c r="G44" s="51">
        <v>2015</v>
      </c>
      <c r="H44" s="51">
        <v>2016</v>
      </c>
      <c r="I44" s="51">
        <v>2017</v>
      </c>
      <c r="J44" s="51">
        <v>2018</v>
      </c>
      <c r="K44" s="51">
        <v>2019</v>
      </c>
      <c r="L44" s="51">
        <v>2020</v>
      </c>
      <c r="M44" s="51">
        <v>2021</v>
      </c>
      <c r="N44" s="51">
        <v>2022</v>
      </c>
      <c r="O44" s="51">
        <v>2023</v>
      </c>
    </row>
    <row r="45" spans="1:15" x14ac:dyDescent="0.25">
      <c r="A45" t="s">
        <v>21</v>
      </c>
      <c r="B45">
        <v>21.283000000000001</v>
      </c>
      <c r="C45">
        <v>23.3</v>
      </c>
      <c r="D45">
        <v>25.138000000000002</v>
      </c>
      <c r="E45">
        <v>26.768999999999998</v>
      </c>
      <c r="F45">
        <v>28.600999999999999</v>
      </c>
      <c r="G45">
        <v>29.655000000000001</v>
      </c>
      <c r="H45">
        <v>30.172000000000001</v>
      </c>
      <c r="I45">
        <v>31.103999999999999</v>
      </c>
      <c r="J45">
        <v>32.134</v>
      </c>
      <c r="K45">
        <v>34.085999999999999</v>
      </c>
      <c r="L45">
        <v>37.408000000000001</v>
      </c>
      <c r="M45">
        <v>37.777000000000001</v>
      </c>
      <c r="N45">
        <v>41.249000000000002</v>
      </c>
      <c r="O45">
        <v>45.298999999999999</v>
      </c>
    </row>
    <row r="46" spans="1:15" x14ac:dyDescent="0.25">
      <c r="A46" t="s">
        <v>23</v>
      </c>
      <c r="B46">
        <v>32.734999999999999</v>
      </c>
      <c r="C46">
        <v>35.874000000000002</v>
      </c>
      <c r="D46">
        <v>38.716000000000001</v>
      </c>
      <c r="E46">
        <v>43.084000000000003</v>
      </c>
      <c r="F46">
        <v>48.493000000000002</v>
      </c>
      <c r="G46">
        <v>51.292000000000002</v>
      </c>
      <c r="H46">
        <v>53.716999999999999</v>
      </c>
      <c r="I46">
        <v>59.94</v>
      </c>
      <c r="J46">
        <v>62.393999999999998</v>
      </c>
      <c r="K46">
        <v>65.346999999999994</v>
      </c>
      <c r="L46">
        <v>65.322999999999993</v>
      </c>
      <c r="M46">
        <v>72.92</v>
      </c>
      <c r="N46">
        <v>77.221999999999994</v>
      </c>
      <c r="O46">
        <v>79.391999999999996</v>
      </c>
    </row>
    <row r="47" spans="1:15" x14ac:dyDescent="0.25">
      <c r="A47" t="s">
        <v>24</v>
      </c>
      <c r="B47">
        <v>37.520000000000003</v>
      </c>
      <c r="C47">
        <v>37.591999999999999</v>
      </c>
      <c r="D47">
        <v>38.764000000000003</v>
      </c>
      <c r="E47">
        <v>42.076999999999998</v>
      </c>
      <c r="F47">
        <v>45.241</v>
      </c>
      <c r="G47">
        <v>45.408999999999999</v>
      </c>
      <c r="H47">
        <v>46.667000000000002</v>
      </c>
      <c r="I47">
        <v>46.436999999999998</v>
      </c>
      <c r="J47">
        <v>48.139000000000003</v>
      </c>
      <c r="K47">
        <v>49.783000000000001</v>
      </c>
      <c r="L47">
        <v>53.816000000000003</v>
      </c>
      <c r="M47">
        <v>53.470999999999997</v>
      </c>
      <c r="N47">
        <v>56.244999999999997</v>
      </c>
      <c r="O47">
        <v>58.826000000000001</v>
      </c>
    </row>
    <row r="48" spans="1:15" ht="15.75" thickBot="1" x14ac:dyDescent="0.3">
      <c r="A48" s="51" t="s">
        <v>25</v>
      </c>
      <c r="B48" s="51">
        <v>28.183</v>
      </c>
      <c r="C48" s="51">
        <v>27.526</v>
      </c>
      <c r="D48" s="51">
        <v>28.509</v>
      </c>
      <c r="E48" s="51">
        <v>27.971</v>
      </c>
      <c r="F48" s="51">
        <v>30.274000000000001</v>
      </c>
      <c r="G48" s="51">
        <v>28.914999999999999</v>
      </c>
      <c r="H48" s="51">
        <v>29.154</v>
      </c>
      <c r="I48" s="51">
        <v>27.448</v>
      </c>
      <c r="J48" s="51">
        <v>28.658000000000001</v>
      </c>
      <c r="K48" s="51">
        <v>30.106999999999999</v>
      </c>
      <c r="L48" s="51">
        <v>30.701000000000001</v>
      </c>
      <c r="M48" s="51">
        <v>29.896999999999998</v>
      </c>
      <c r="N48" s="51">
        <v>30.141999999999999</v>
      </c>
      <c r="O48" s="51">
        <v>31.748000000000001</v>
      </c>
    </row>
    <row r="52" spans="1:15" x14ac:dyDescent="0.25">
      <c r="A52" s="2" t="s">
        <v>398</v>
      </c>
    </row>
    <row r="53" spans="1:15" x14ac:dyDescent="0.25">
      <c r="A53" s="22" t="s">
        <v>402</v>
      </c>
    </row>
    <row r="55" spans="1:15" ht="15.75" thickBot="1" x14ac:dyDescent="0.3">
      <c r="A55" s="51"/>
      <c r="B55" s="51">
        <v>2010</v>
      </c>
      <c r="C55" s="51">
        <v>2011</v>
      </c>
      <c r="D55" s="51">
        <v>2012</v>
      </c>
      <c r="E55" s="51">
        <v>2013</v>
      </c>
      <c r="F55" s="51">
        <v>2014</v>
      </c>
      <c r="G55" s="51">
        <v>2015</v>
      </c>
      <c r="H55" s="51">
        <v>2016</v>
      </c>
      <c r="I55" s="51">
        <v>2017</v>
      </c>
      <c r="J55" s="51">
        <v>2018</v>
      </c>
      <c r="K55" s="51">
        <v>2019</v>
      </c>
      <c r="L55" s="51">
        <v>2020</v>
      </c>
      <c r="M55" s="51">
        <v>2021</v>
      </c>
      <c r="N55" s="51">
        <v>2022</v>
      </c>
      <c r="O55" s="51">
        <v>2023</v>
      </c>
    </row>
    <row r="56" spans="1:15" x14ac:dyDescent="0.25">
      <c r="A56" t="s">
        <v>21</v>
      </c>
      <c r="B56">
        <v>16.995000000000001</v>
      </c>
      <c r="C56">
        <v>17.414999999999999</v>
      </c>
      <c r="D56">
        <v>18.582000000000001</v>
      </c>
      <c r="E56">
        <v>19.044</v>
      </c>
      <c r="F56">
        <v>19.928999999999998</v>
      </c>
      <c r="G56">
        <v>20.306999999999999</v>
      </c>
      <c r="H56">
        <v>20.399999999999999</v>
      </c>
      <c r="I56">
        <v>20.818999999999999</v>
      </c>
      <c r="J56">
        <v>21.603999999999999</v>
      </c>
      <c r="K56">
        <v>22.431999999999999</v>
      </c>
      <c r="L56">
        <v>22.983000000000001</v>
      </c>
      <c r="M56">
        <v>23.03</v>
      </c>
      <c r="N56">
        <v>24.917000000000002</v>
      </c>
      <c r="O56">
        <v>26.236999999999998</v>
      </c>
    </row>
    <row r="57" spans="1:15" x14ac:dyDescent="0.25">
      <c r="A57" t="s">
        <v>23</v>
      </c>
      <c r="B57">
        <v>30.369</v>
      </c>
      <c r="C57">
        <v>31.888999999999999</v>
      </c>
      <c r="D57">
        <v>33.201000000000001</v>
      </c>
      <c r="E57">
        <v>34.679000000000002</v>
      </c>
      <c r="F57">
        <v>38.014000000000003</v>
      </c>
      <c r="G57">
        <v>39.536000000000001</v>
      </c>
      <c r="H57">
        <v>41.078000000000003</v>
      </c>
      <c r="I57">
        <v>44.063000000000002</v>
      </c>
      <c r="J57">
        <v>44.968000000000004</v>
      </c>
      <c r="K57">
        <v>47.302</v>
      </c>
      <c r="L57">
        <v>51.073</v>
      </c>
      <c r="M57">
        <v>51.292000000000002</v>
      </c>
      <c r="N57">
        <v>52.323</v>
      </c>
      <c r="O57">
        <v>54.898000000000003</v>
      </c>
    </row>
    <row r="58" spans="1:15" x14ac:dyDescent="0.25">
      <c r="A58" t="s">
        <v>24</v>
      </c>
      <c r="B58">
        <v>32.881</v>
      </c>
      <c r="C58">
        <v>33.82</v>
      </c>
      <c r="D58">
        <v>36.554000000000002</v>
      </c>
      <c r="E58">
        <v>37.308</v>
      </c>
      <c r="F58">
        <v>36.219000000000001</v>
      </c>
      <c r="G58">
        <v>38.619</v>
      </c>
      <c r="H58">
        <v>37.636000000000003</v>
      </c>
      <c r="I58">
        <v>36.627000000000002</v>
      </c>
      <c r="J58">
        <v>36.65</v>
      </c>
      <c r="K58">
        <v>36.790999999999997</v>
      </c>
      <c r="L58">
        <v>36.927999999999997</v>
      </c>
      <c r="M58">
        <v>38.006</v>
      </c>
      <c r="N58">
        <v>37.213000000000001</v>
      </c>
      <c r="O58">
        <v>36.173000000000002</v>
      </c>
    </row>
    <row r="59" spans="1:15" ht="15.75" thickBot="1" x14ac:dyDescent="0.3">
      <c r="A59" s="51" t="s">
        <v>25</v>
      </c>
      <c r="B59" s="51">
        <v>23.196000000000002</v>
      </c>
      <c r="C59" s="51">
        <v>21.088999999999999</v>
      </c>
      <c r="D59" s="51">
        <v>23.204999999999998</v>
      </c>
      <c r="E59" s="51">
        <v>25.145</v>
      </c>
      <c r="F59" s="51">
        <v>28.844000000000001</v>
      </c>
      <c r="G59" s="51">
        <v>26.928999999999998</v>
      </c>
      <c r="H59" s="51">
        <v>25.079000000000001</v>
      </c>
      <c r="I59" s="51">
        <v>24.896000000000001</v>
      </c>
      <c r="J59" s="51">
        <v>24.294</v>
      </c>
      <c r="K59" s="51">
        <v>26.648</v>
      </c>
      <c r="L59" s="51">
        <v>35.68</v>
      </c>
      <c r="M59" s="51">
        <v>35.401000000000003</v>
      </c>
      <c r="N59" s="51">
        <v>34.732999999999997</v>
      </c>
      <c r="O59" s="51">
        <v>35.880000000000003</v>
      </c>
    </row>
    <row r="61" spans="1:15" x14ac:dyDescent="0.25">
      <c r="A61" t="s">
        <v>28</v>
      </c>
    </row>
    <row r="62" spans="1:15" x14ac:dyDescent="0.25">
      <c r="A62" t="s">
        <v>403</v>
      </c>
    </row>
    <row r="67" spans="1:9" x14ac:dyDescent="0.25">
      <c r="A67" s="29" t="s">
        <v>35</v>
      </c>
    </row>
    <row r="68" spans="1:9" x14ac:dyDescent="0.25">
      <c r="A68" s="30" t="s">
        <v>404</v>
      </c>
      <c r="B68" s="16"/>
      <c r="C68" s="16"/>
      <c r="D68" s="16"/>
      <c r="E68" s="16"/>
      <c r="F68" s="16"/>
      <c r="G68" s="16"/>
      <c r="H68" s="16"/>
      <c r="I68" s="16"/>
    </row>
    <row r="69" spans="1:9" x14ac:dyDescent="0.25">
      <c r="A69" s="16"/>
      <c r="B69" s="16"/>
      <c r="C69" s="16"/>
      <c r="D69" s="16"/>
      <c r="E69" s="16"/>
      <c r="F69" s="16"/>
      <c r="G69" s="16"/>
      <c r="H69" s="16"/>
      <c r="I69" s="16"/>
    </row>
    <row r="70" spans="1:9" x14ac:dyDescent="0.25">
      <c r="A70" s="16"/>
      <c r="B70" s="16"/>
      <c r="C70" s="16"/>
      <c r="D70" s="16"/>
      <c r="E70" s="16"/>
      <c r="F70" s="16"/>
      <c r="G70" s="16"/>
      <c r="H70" s="16"/>
      <c r="I70" s="16"/>
    </row>
    <row r="71" spans="1:9" x14ac:dyDescent="0.25">
      <c r="A71" s="16"/>
      <c r="B71" s="16"/>
      <c r="C71" s="16"/>
      <c r="D71" s="16"/>
      <c r="E71" s="16"/>
      <c r="F71" s="16"/>
      <c r="G71" s="16"/>
      <c r="H71" s="16"/>
      <c r="I71" s="16"/>
    </row>
  </sheetData>
  <mergeCells count="11">
    <mergeCell ref="A12:E12"/>
    <mergeCell ref="B13:E13"/>
    <mergeCell ref="B14:E14"/>
    <mergeCell ref="B15:E15"/>
    <mergeCell ref="A68:I71"/>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C30B"/>
  </sheetPr>
  <dimension ref="A1:O73"/>
  <sheetViews>
    <sheetView workbookViewId="0">
      <selection activeCell="J1" sqref="J1"/>
    </sheetView>
  </sheetViews>
  <sheetFormatPr defaultRowHeight="15" x14ac:dyDescent="0.25"/>
  <cols>
    <col min="1" max="1" width="15.7109375" customWidth="1"/>
  </cols>
  <sheetData>
    <row r="1" spans="1:5" ht="23.25" x14ac:dyDescent="0.35">
      <c r="A1" s="50" t="s">
        <v>362</v>
      </c>
    </row>
    <row r="2" spans="1:5" x14ac:dyDescent="0.25">
      <c r="A2" s="4" t="str">
        <f>HYPERLINK("#CONTENTS!A1", "CONTENTS")</f>
        <v>CONTENTS</v>
      </c>
    </row>
    <row r="5" spans="1:5" x14ac:dyDescent="0.25">
      <c r="A5" s="5" t="s">
        <v>1</v>
      </c>
      <c r="B5" s="6"/>
      <c r="C5" s="6"/>
      <c r="D5" s="6"/>
      <c r="E5" s="7"/>
    </row>
    <row r="6" spans="1:5" ht="30" customHeight="1" x14ac:dyDescent="0.25">
      <c r="A6" s="11" t="s">
        <v>2</v>
      </c>
      <c r="B6" s="8" t="s">
        <v>405</v>
      </c>
      <c r="C6" s="8"/>
      <c r="D6" s="8"/>
      <c r="E6" s="8"/>
    </row>
    <row r="7" spans="1:5" x14ac:dyDescent="0.25">
      <c r="A7" s="12" t="s">
        <v>4</v>
      </c>
      <c r="B7" s="9" t="s">
        <v>406</v>
      </c>
      <c r="C7" s="9"/>
      <c r="D7" s="9"/>
      <c r="E7" s="9"/>
    </row>
    <row r="8" spans="1:5" x14ac:dyDescent="0.25">
      <c r="A8" s="12" t="s">
        <v>6</v>
      </c>
      <c r="B8" s="10" t="s">
        <v>407</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5" x14ac:dyDescent="0.25">
      <c r="A19" s="2" t="s">
        <v>408</v>
      </c>
    </row>
    <row r="20" spans="1:15" x14ac:dyDescent="0.25">
      <c r="A20" s="22" t="s">
        <v>409</v>
      </c>
    </row>
    <row r="22" spans="1:15" ht="15.75" thickBot="1" x14ac:dyDescent="0.3">
      <c r="A22" s="51"/>
      <c r="B22" s="51">
        <v>2010</v>
      </c>
      <c r="C22" s="51">
        <v>2011</v>
      </c>
      <c r="D22" s="51">
        <v>2012</v>
      </c>
      <c r="E22" s="51">
        <v>2013</v>
      </c>
      <c r="F22" s="51">
        <v>2014</v>
      </c>
      <c r="G22" s="51">
        <v>2015</v>
      </c>
      <c r="H22" s="51">
        <v>2016</v>
      </c>
      <c r="I22" s="51">
        <v>2017</v>
      </c>
      <c r="J22" s="51">
        <v>2018</v>
      </c>
      <c r="K22" s="51">
        <v>2019</v>
      </c>
      <c r="L22" s="51">
        <v>2020</v>
      </c>
      <c r="M22" s="51">
        <v>2021</v>
      </c>
      <c r="N22" s="51">
        <v>2022</v>
      </c>
      <c r="O22" s="51">
        <v>2023</v>
      </c>
    </row>
    <row r="23" spans="1:15" x14ac:dyDescent="0.25">
      <c r="A23" t="s">
        <v>21</v>
      </c>
      <c r="B23">
        <v>55.746000000000002</v>
      </c>
      <c r="C23">
        <v>56.337000000000003</v>
      </c>
      <c r="D23">
        <v>54.890999999999998</v>
      </c>
      <c r="E23">
        <v>53.908000000000001</v>
      </c>
      <c r="F23">
        <v>54.4</v>
      </c>
      <c r="G23">
        <v>55.999000000000002</v>
      </c>
      <c r="H23">
        <v>56.124000000000002</v>
      </c>
      <c r="I23">
        <v>57.502000000000002</v>
      </c>
      <c r="J23">
        <v>58.122</v>
      </c>
      <c r="K23">
        <v>60.470999999999997</v>
      </c>
      <c r="L23">
        <v>57.459000000000003</v>
      </c>
      <c r="M23">
        <v>55.52</v>
      </c>
      <c r="N23">
        <v>62.514000000000003</v>
      </c>
      <c r="O23">
        <v>58.271999999999998</v>
      </c>
    </row>
    <row r="24" spans="1:15" x14ac:dyDescent="0.25">
      <c r="A24" t="s">
        <v>23</v>
      </c>
      <c r="B24">
        <v>-16.234999999999999</v>
      </c>
      <c r="C24">
        <v>-6.3150000000000004</v>
      </c>
      <c r="D24">
        <v>-3.1760000000000002</v>
      </c>
      <c r="E24">
        <v>12.311999999999999</v>
      </c>
      <c r="F24">
        <v>12.225</v>
      </c>
      <c r="G24">
        <v>13.077999999999999</v>
      </c>
      <c r="H24">
        <v>13.57</v>
      </c>
      <c r="I24">
        <v>11.343999999999999</v>
      </c>
      <c r="J24">
        <v>22.704000000000001</v>
      </c>
      <c r="K24">
        <v>38.881999999999998</v>
      </c>
      <c r="L24">
        <v>44.89</v>
      </c>
      <c r="M24">
        <v>32.225000000000001</v>
      </c>
      <c r="N24">
        <v>42.753999999999998</v>
      </c>
      <c r="O24">
        <v>38.868000000000002</v>
      </c>
    </row>
    <row r="25" spans="1:15" x14ac:dyDescent="0.25">
      <c r="A25" t="s">
        <v>24</v>
      </c>
      <c r="B25">
        <v>46.695999999999998</v>
      </c>
      <c r="C25">
        <v>49.640999999999998</v>
      </c>
      <c r="D25">
        <v>49.847000000000001</v>
      </c>
      <c r="E25">
        <v>47.436</v>
      </c>
      <c r="F25">
        <v>44.206000000000003</v>
      </c>
      <c r="G25">
        <v>48.790999999999997</v>
      </c>
      <c r="H25">
        <v>48.43</v>
      </c>
      <c r="I25">
        <v>53.156999999999996</v>
      </c>
      <c r="J25">
        <v>52.695</v>
      </c>
      <c r="K25">
        <v>56.216000000000001</v>
      </c>
      <c r="L25">
        <v>53.564</v>
      </c>
      <c r="M25">
        <v>54.539000000000001</v>
      </c>
      <c r="N25">
        <v>60.302999999999997</v>
      </c>
      <c r="O25">
        <v>55.722000000000001</v>
      </c>
    </row>
    <row r="26" spans="1:15" ht="15.75" thickBot="1" x14ac:dyDescent="0.3">
      <c r="A26" s="51" t="s">
        <v>25</v>
      </c>
      <c r="B26" s="51">
        <v>33.515999999999998</v>
      </c>
      <c r="C26" s="51">
        <v>30.445</v>
      </c>
      <c r="D26" s="51">
        <v>27.94</v>
      </c>
      <c r="E26" s="51">
        <v>24.094000000000001</v>
      </c>
      <c r="F26" s="51">
        <v>27.937000000000001</v>
      </c>
      <c r="G26" s="51">
        <v>27.693000000000001</v>
      </c>
      <c r="H26" s="51">
        <v>29.725999999999999</v>
      </c>
      <c r="I26" s="51">
        <v>33.814999999999998</v>
      </c>
      <c r="J26" s="51">
        <v>34.64</v>
      </c>
      <c r="K26" s="51">
        <v>35.618000000000002</v>
      </c>
      <c r="L26" s="51">
        <v>30.021999999999998</v>
      </c>
      <c r="M26" s="51">
        <v>34.777999999999999</v>
      </c>
      <c r="N26" s="51">
        <v>44.902000000000001</v>
      </c>
      <c r="O26" s="52" t="s">
        <v>22</v>
      </c>
    </row>
    <row r="30" spans="1:15" x14ac:dyDescent="0.25">
      <c r="A30" s="2" t="s">
        <v>408</v>
      </c>
    </row>
    <row r="31" spans="1:15" x14ac:dyDescent="0.25">
      <c r="A31" s="22" t="s">
        <v>410</v>
      </c>
    </row>
    <row r="33" spans="1:15" ht="15.75" thickBot="1" x14ac:dyDescent="0.3">
      <c r="A33" s="51"/>
      <c r="B33" s="51">
        <v>2010</v>
      </c>
      <c r="C33" s="51">
        <v>2011</v>
      </c>
      <c r="D33" s="51">
        <v>2012</v>
      </c>
      <c r="E33" s="51">
        <v>2013</v>
      </c>
      <c r="F33" s="51">
        <v>2014</v>
      </c>
      <c r="G33" s="51">
        <v>2015</v>
      </c>
      <c r="H33" s="51">
        <v>2016</v>
      </c>
      <c r="I33" s="51">
        <v>2017</v>
      </c>
      <c r="J33" s="51">
        <v>2018</v>
      </c>
      <c r="K33" s="51">
        <v>2019</v>
      </c>
      <c r="L33" s="51">
        <v>2020</v>
      </c>
      <c r="M33" s="51">
        <v>2021</v>
      </c>
      <c r="N33" s="51">
        <v>2022</v>
      </c>
      <c r="O33" s="51">
        <v>2023</v>
      </c>
    </row>
    <row r="34" spans="1:15" x14ac:dyDescent="0.25">
      <c r="A34" t="s">
        <v>21</v>
      </c>
      <c r="B34">
        <v>38.234999999999999</v>
      </c>
      <c r="C34">
        <v>40.420999999999999</v>
      </c>
      <c r="D34">
        <v>39.847000000000001</v>
      </c>
      <c r="E34">
        <v>39.039000000000001</v>
      </c>
      <c r="F34">
        <v>41.49</v>
      </c>
      <c r="G34">
        <v>40.997</v>
      </c>
      <c r="H34">
        <v>41.1</v>
      </c>
      <c r="I34">
        <v>43.244</v>
      </c>
      <c r="J34">
        <v>43.783000000000001</v>
      </c>
      <c r="K34">
        <v>43.308</v>
      </c>
      <c r="L34">
        <v>35.801000000000002</v>
      </c>
      <c r="M34">
        <v>37.243000000000002</v>
      </c>
      <c r="N34">
        <v>45.902000000000001</v>
      </c>
      <c r="O34">
        <v>40.823999999999998</v>
      </c>
    </row>
    <row r="35" spans="1:15" x14ac:dyDescent="0.25">
      <c r="A35" t="s">
        <v>23</v>
      </c>
      <c r="B35">
        <v>69.376999999999995</v>
      </c>
      <c r="C35">
        <v>110.953</v>
      </c>
      <c r="D35">
        <v>93.644999999999996</v>
      </c>
      <c r="E35">
        <v>90.766000000000005</v>
      </c>
      <c r="F35">
        <v>104.917</v>
      </c>
      <c r="G35">
        <v>84.983999999999995</v>
      </c>
      <c r="H35">
        <v>83.739000000000004</v>
      </c>
      <c r="I35">
        <v>117.69499999999999</v>
      </c>
      <c r="J35">
        <v>100.398</v>
      </c>
      <c r="K35">
        <v>145.32400000000001</v>
      </c>
      <c r="L35">
        <v>67.402000000000001</v>
      </c>
      <c r="M35">
        <v>10.942</v>
      </c>
      <c r="N35">
        <v>105.51600000000001</v>
      </c>
      <c r="O35">
        <v>108.408</v>
      </c>
    </row>
    <row r="36" spans="1:15" x14ac:dyDescent="0.25">
      <c r="A36" t="s">
        <v>24</v>
      </c>
      <c r="B36">
        <v>102.55800000000001</v>
      </c>
      <c r="C36">
        <v>98.385000000000005</v>
      </c>
      <c r="D36">
        <v>87.834999999999994</v>
      </c>
      <c r="E36">
        <v>110.145</v>
      </c>
      <c r="F36">
        <v>92.355999999999995</v>
      </c>
      <c r="G36">
        <v>103.04</v>
      </c>
      <c r="H36">
        <v>101.997</v>
      </c>
      <c r="I36">
        <v>100.72499999999999</v>
      </c>
      <c r="J36">
        <v>91.331000000000003</v>
      </c>
      <c r="K36">
        <v>107.309</v>
      </c>
      <c r="L36">
        <v>105.977</v>
      </c>
      <c r="M36">
        <v>100.714</v>
      </c>
      <c r="N36">
        <v>100.916</v>
      </c>
      <c r="O36">
        <v>109.166</v>
      </c>
    </row>
    <row r="37" spans="1:15" ht="15.75" thickBot="1" x14ac:dyDescent="0.3">
      <c r="A37" s="51" t="s">
        <v>25</v>
      </c>
      <c r="B37" s="51">
        <v>9.3640000000000008</v>
      </c>
      <c r="C37" s="51">
        <v>9.0670000000000002</v>
      </c>
      <c r="D37" s="51">
        <v>5.31</v>
      </c>
      <c r="E37" s="51">
        <v>3.472</v>
      </c>
      <c r="F37" s="51">
        <v>7.4969999999999999</v>
      </c>
      <c r="G37" s="51">
        <v>8.0350000000000001</v>
      </c>
      <c r="H37" s="51">
        <v>7.89</v>
      </c>
      <c r="I37" s="51">
        <v>8.5060000000000002</v>
      </c>
      <c r="J37" s="51">
        <v>10.113</v>
      </c>
      <c r="K37" s="51">
        <v>10.465999999999999</v>
      </c>
      <c r="L37" s="51">
        <v>6.5110000000000001</v>
      </c>
      <c r="M37" s="51">
        <v>9.5289999999999999</v>
      </c>
      <c r="N37" s="51">
        <v>13.827</v>
      </c>
      <c r="O37" s="52" t="s">
        <v>22</v>
      </c>
    </row>
    <row r="41" spans="1:15" x14ac:dyDescent="0.25">
      <c r="A41" s="2" t="s">
        <v>408</v>
      </c>
    </row>
    <row r="42" spans="1:15" x14ac:dyDescent="0.25">
      <c r="A42" s="22" t="s">
        <v>411</v>
      </c>
    </row>
    <row r="44" spans="1:15" ht="15.75" thickBot="1" x14ac:dyDescent="0.3">
      <c r="A44" s="51"/>
      <c r="B44" s="51">
        <v>2010</v>
      </c>
      <c r="C44" s="51">
        <v>2011</v>
      </c>
      <c r="D44" s="51">
        <v>2012</v>
      </c>
      <c r="E44" s="51">
        <v>2013</v>
      </c>
      <c r="F44" s="51">
        <v>2014</v>
      </c>
      <c r="G44" s="51">
        <v>2015</v>
      </c>
      <c r="H44" s="51">
        <v>2016</v>
      </c>
      <c r="I44" s="51">
        <v>2017</v>
      </c>
      <c r="J44" s="51">
        <v>2018</v>
      </c>
      <c r="K44" s="51">
        <v>2019</v>
      </c>
      <c r="L44" s="51">
        <v>2020</v>
      </c>
      <c r="M44" s="51">
        <v>2021</v>
      </c>
      <c r="N44" s="51">
        <v>2022</v>
      </c>
      <c r="O44" s="51">
        <v>2023</v>
      </c>
    </row>
    <row r="45" spans="1:15" x14ac:dyDescent="0.25">
      <c r="A45" t="s">
        <v>21</v>
      </c>
      <c r="B45">
        <v>93.965999999999994</v>
      </c>
      <c r="C45">
        <v>93.331000000000003</v>
      </c>
      <c r="D45">
        <v>93.852000000000004</v>
      </c>
      <c r="E45">
        <v>94.319000000000003</v>
      </c>
      <c r="F45">
        <v>94.082999999999998</v>
      </c>
      <c r="G45">
        <v>96.706999999999994</v>
      </c>
      <c r="H45">
        <v>94.71</v>
      </c>
      <c r="I45">
        <v>93.731999999999999</v>
      </c>
      <c r="J45">
        <v>94.528999999999996</v>
      </c>
      <c r="K45">
        <v>96.724000000000004</v>
      </c>
      <c r="L45">
        <v>96.796999999999997</v>
      </c>
      <c r="M45">
        <v>91.698999999999998</v>
      </c>
      <c r="N45">
        <v>97.77</v>
      </c>
      <c r="O45">
        <v>94.524000000000001</v>
      </c>
    </row>
    <row r="46" spans="1:15" x14ac:dyDescent="0.25">
      <c r="A46" t="s">
        <v>23</v>
      </c>
      <c r="B46">
        <v>-45.023000000000003</v>
      </c>
      <c r="C46">
        <v>-48.994999999999997</v>
      </c>
      <c r="D46">
        <v>-36.197000000000003</v>
      </c>
      <c r="E46">
        <v>-15.486000000000001</v>
      </c>
      <c r="F46">
        <v>-9.8450000000000006</v>
      </c>
      <c r="G46">
        <v>5.3470000000000004</v>
      </c>
      <c r="H46">
        <v>2.6269999999999998</v>
      </c>
      <c r="I46">
        <v>-5.3129999999999997</v>
      </c>
      <c r="J46">
        <v>18.32</v>
      </c>
      <c r="K46">
        <v>44.820999999999998</v>
      </c>
      <c r="L46">
        <v>55.341000000000001</v>
      </c>
      <c r="M46">
        <v>30.317</v>
      </c>
      <c r="N46">
        <v>53.347999999999999</v>
      </c>
      <c r="O46">
        <v>50.353000000000002</v>
      </c>
    </row>
    <row r="47" spans="1:15" x14ac:dyDescent="0.25">
      <c r="A47" t="s">
        <v>24</v>
      </c>
      <c r="B47">
        <v>80.653000000000006</v>
      </c>
      <c r="C47">
        <v>81.204999999999998</v>
      </c>
      <c r="D47">
        <v>75.13</v>
      </c>
      <c r="E47">
        <v>78.793000000000006</v>
      </c>
      <c r="F47">
        <v>75.745999999999995</v>
      </c>
      <c r="G47">
        <v>81.444000000000003</v>
      </c>
      <c r="H47">
        <v>78.986999999999995</v>
      </c>
      <c r="I47">
        <v>77.13</v>
      </c>
      <c r="J47">
        <v>82.111999999999995</v>
      </c>
      <c r="K47">
        <v>76.278000000000006</v>
      </c>
      <c r="L47">
        <v>73.683999999999997</v>
      </c>
      <c r="M47">
        <v>78.388999999999996</v>
      </c>
      <c r="N47">
        <v>86.831000000000003</v>
      </c>
      <c r="O47">
        <v>82.828999999999994</v>
      </c>
    </row>
    <row r="48" spans="1:15" ht="15.75" thickBot="1" x14ac:dyDescent="0.3">
      <c r="A48" s="51" t="s">
        <v>25</v>
      </c>
      <c r="B48" s="51">
        <v>74.811999999999998</v>
      </c>
      <c r="C48" s="51">
        <v>72.638999999999996</v>
      </c>
      <c r="D48" s="51">
        <v>65.435000000000002</v>
      </c>
      <c r="E48" s="51">
        <v>60.723999999999997</v>
      </c>
      <c r="F48" s="51">
        <v>61.704000000000001</v>
      </c>
      <c r="G48" s="51">
        <v>64.099999999999994</v>
      </c>
      <c r="H48" s="51">
        <v>72.512</v>
      </c>
      <c r="I48" s="51">
        <v>75.405000000000001</v>
      </c>
      <c r="J48" s="51">
        <v>76.100999999999999</v>
      </c>
      <c r="K48" s="51">
        <v>75.677999999999997</v>
      </c>
      <c r="L48" s="51">
        <v>76.503</v>
      </c>
      <c r="M48" s="51">
        <v>75.284999999999997</v>
      </c>
      <c r="N48" s="51">
        <v>85.054000000000002</v>
      </c>
      <c r="O48" s="52" t="s">
        <v>22</v>
      </c>
    </row>
    <row r="52" spans="1:15" x14ac:dyDescent="0.25">
      <c r="A52" s="2" t="s">
        <v>408</v>
      </c>
    </row>
    <row r="53" spans="1:15" x14ac:dyDescent="0.25">
      <c r="A53" s="22" t="s">
        <v>412</v>
      </c>
    </row>
    <row r="55" spans="1:15" ht="15.75" thickBot="1" x14ac:dyDescent="0.3">
      <c r="A55" s="51"/>
      <c r="B55" s="51">
        <v>2010</v>
      </c>
      <c r="C55" s="51">
        <v>2011</v>
      </c>
      <c r="D55" s="51">
        <v>2012</v>
      </c>
      <c r="E55" s="51">
        <v>2013</v>
      </c>
      <c r="F55" s="51">
        <v>2014</v>
      </c>
      <c r="G55" s="51">
        <v>2015</v>
      </c>
      <c r="H55" s="51">
        <v>2016</v>
      </c>
      <c r="I55" s="51">
        <v>2017</v>
      </c>
      <c r="J55" s="51">
        <v>2018</v>
      </c>
      <c r="K55" s="51">
        <v>2019</v>
      </c>
      <c r="L55" s="51">
        <v>2020</v>
      </c>
      <c r="M55" s="51">
        <v>2021</v>
      </c>
      <c r="N55" s="51">
        <v>2022</v>
      </c>
      <c r="O55" s="51">
        <v>2023</v>
      </c>
    </row>
    <row r="56" spans="1:15" x14ac:dyDescent="0.25">
      <c r="A56" t="s">
        <v>21</v>
      </c>
      <c r="B56">
        <v>67.763000000000005</v>
      </c>
      <c r="C56">
        <v>71.625</v>
      </c>
      <c r="D56">
        <v>69.242999999999995</v>
      </c>
      <c r="E56">
        <v>68.278999999999996</v>
      </c>
      <c r="F56">
        <v>71.912999999999997</v>
      </c>
      <c r="G56">
        <v>74.491</v>
      </c>
      <c r="H56">
        <v>75.691000000000003</v>
      </c>
      <c r="I56">
        <v>80.159000000000006</v>
      </c>
      <c r="J56">
        <v>83.25</v>
      </c>
      <c r="K56">
        <v>89.662000000000006</v>
      </c>
      <c r="L56">
        <v>83.594999999999999</v>
      </c>
      <c r="M56">
        <v>83.637</v>
      </c>
      <c r="N56">
        <v>97.590999999999994</v>
      </c>
      <c r="O56">
        <v>89.97</v>
      </c>
    </row>
    <row r="57" spans="1:15" x14ac:dyDescent="0.25">
      <c r="A57" t="s">
        <v>23</v>
      </c>
      <c r="B57">
        <v>-68.334000000000003</v>
      </c>
      <c r="C57">
        <v>-55.119</v>
      </c>
      <c r="D57">
        <v>-53.133000000000003</v>
      </c>
      <c r="E57">
        <v>-23.231000000000002</v>
      </c>
      <c r="F57">
        <v>-46.863999999999997</v>
      </c>
      <c r="G57">
        <v>-48.152999999999999</v>
      </c>
      <c r="H57">
        <v>-44.594999999999999</v>
      </c>
      <c r="I57">
        <v>-56.066000000000003</v>
      </c>
      <c r="J57">
        <v>-38.494</v>
      </c>
      <c r="K57">
        <v>-7.1639999999999997</v>
      </c>
      <c r="L57">
        <v>37.417000000000002</v>
      </c>
      <c r="M57">
        <v>27.812000000000001</v>
      </c>
      <c r="N57">
        <v>27.065000000000001</v>
      </c>
      <c r="O57">
        <v>13.406000000000001</v>
      </c>
    </row>
    <row r="58" spans="1:15" x14ac:dyDescent="0.25">
      <c r="A58" t="s">
        <v>24</v>
      </c>
      <c r="B58">
        <v>18.062999999999999</v>
      </c>
      <c r="C58">
        <v>19.510000000000002</v>
      </c>
      <c r="D58">
        <v>37.046999999999997</v>
      </c>
      <c r="E58">
        <v>31.827000000000002</v>
      </c>
      <c r="F58">
        <v>28.593</v>
      </c>
      <c r="G58">
        <v>27.100999999999999</v>
      </c>
      <c r="H58">
        <v>33.518999999999998</v>
      </c>
      <c r="I58">
        <v>53.804000000000002</v>
      </c>
      <c r="J58">
        <v>53.271999999999998</v>
      </c>
      <c r="K58">
        <v>66.406000000000006</v>
      </c>
      <c r="L58">
        <v>68.774000000000001</v>
      </c>
      <c r="M58">
        <v>74.483000000000004</v>
      </c>
      <c r="N58">
        <v>77.459999999999994</v>
      </c>
      <c r="O58">
        <v>68.748000000000005</v>
      </c>
    </row>
    <row r="59" spans="1:15" ht="15.75" thickBot="1" x14ac:dyDescent="0.3">
      <c r="A59" s="51" t="s">
        <v>25</v>
      </c>
      <c r="B59" s="51">
        <v>84.540999999999997</v>
      </c>
      <c r="C59" s="51">
        <v>73.135999999999996</v>
      </c>
      <c r="D59" s="51">
        <v>84.936999999999998</v>
      </c>
      <c r="E59" s="51">
        <v>80.519000000000005</v>
      </c>
      <c r="F59" s="51">
        <v>69.021000000000001</v>
      </c>
      <c r="G59" s="51">
        <v>79.165000000000006</v>
      </c>
      <c r="H59" s="51">
        <v>75.578999999999994</v>
      </c>
      <c r="I59" s="51">
        <v>82.087000000000003</v>
      </c>
      <c r="J59" s="51">
        <v>82.108000000000004</v>
      </c>
      <c r="K59" s="51">
        <v>90.387</v>
      </c>
      <c r="L59" s="51">
        <v>79.643000000000001</v>
      </c>
      <c r="M59" s="51">
        <v>78.646000000000001</v>
      </c>
      <c r="N59" s="51">
        <v>102.128</v>
      </c>
      <c r="O59" s="52" t="s">
        <v>22</v>
      </c>
    </row>
    <row r="61" spans="1:15" x14ac:dyDescent="0.25">
      <c r="A61" t="s">
        <v>28</v>
      </c>
    </row>
    <row r="62" spans="1:15" x14ac:dyDescent="0.25">
      <c r="A62" t="s">
        <v>413</v>
      </c>
    </row>
    <row r="64" spans="1:15" x14ac:dyDescent="0.25">
      <c r="A64" s="28" t="s">
        <v>30</v>
      </c>
    </row>
    <row r="65" spans="1:9" x14ac:dyDescent="0.25">
      <c r="A65" t="s">
        <v>31</v>
      </c>
    </row>
    <row r="70" spans="1:9" x14ac:dyDescent="0.25">
      <c r="A70" s="29" t="s">
        <v>35</v>
      </c>
    </row>
    <row r="71" spans="1:9" x14ac:dyDescent="0.25">
      <c r="A71" s="30" t="s">
        <v>414</v>
      </c>
      <c r="B71" s="16"/>
      <c r="C71" s="16"/>
      <c r="D71" s="16"/>
      <c r="E71" s="16"/>
      <c r="F71" s="16"/>
      <c r="G71" s="16"/>
      <c r="H71" s="16"/>
      <c r="I71" s="16"/>
    </row>
    <row r="72" spans="1:9" x14ac:dyDescent="0.25">
      <c r="A72" s="16"/>
      <c r="B72" s="16"/>
      <c r="C72" s="16"/>
      <c r="D72" s="16"/>
      <c r="E72" s="16"/>
      <c r="F72" s="16"/>
      <c r="G72" s="16"/>
      <c r="H72" s="16"/>
      <c r="I72" s="16"/>
    </row>
    <row r="73" spans="1:9" x14ac:dyDescent="0.25">
      <c r="A73" s="16"/>
      <c r="B73" s="16"/>
      <c r="C73" s="16"/>
      <c r="D73" s="16"/>
      <c r="E73" s="16"/>
      <c r="F73" s="16"/>
      <c r="G73" s="16"/>
      <c r="H73" s="16"/>
      <c r="I73" s="16"/>
    </row>
  </sheetData>
  <mergeCells count="11">
    <mergeCell ref="A12:C12"/>
    <mergeCell ref="B13:C13"/>
    <mergeCell ref="B14:C14"/>
    <mergeCell ref="B15:C15"/>
    <mergeCell ref="A71:I73"/>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CC30B"/>
  </sheetPr>
  <dimension ref="A1:O66"/>
  <sheetViews>
    <sheetView workbookViewId="0">
      <selection activeCell="J1" sqref="J1"/>
    </sheetView>
  </sheetViews>
  <sheetFormatPr defaultRowHeight="15" x14ac:dyDescent="0.25"/>
  <cols>
    <col min="1" max="1" width="15.7109375" customWidth="1"/>
  </cols>
  <sheetData>
    <row r="1" spans="1:6" ht="23.25" x14ac:dyDescent="0.35">
      <c r="A1" s="50" t="s">
        <v>362</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415</v>
      </c>
      <c r="C6" s="8"/>
      <c r="D6" s="8"/>
      <c r="E6" s="8"/>
      <c r="F6" s="8"/>
    </row>
    <row r="7" spans="1:6" x14ac:dyDescent="0.25">
      <c r="A7" s="12" t="s">
        <v>4</v>
      </c>
      <c r="B7" s="9" t="s">
        <v>416</v>
      </c>
      <c r="C7" s="9"/>
      <c r="D7" s="9"/>
      <c r="E7" s="9"/>
      <c r="F7" s="9"/>
    </row>
    <row r="8" spans="1:6" x14ac:dyDescent="0.25">
      <c r="A8" s="12" t="s">
        <v>6</v>
      </c>
      <c r="B8" s="10" t="s">
        <v>417</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7"/>
    </row>
    <row r="13" spans="1:6" x14ac:dyDescent="0.25">
      <c r="A13" s="20" t="s">
        <v>13</v>
      </c>
      <c r="B13" s="17" t="s">
        <v>14</v>
      </c>
      <c r="C13" s="17"/>
    </row>
    <row r="14" spans="1:6" x14ac:dyDescent="0.25">
      <c r="A14" s="12" t="s">
        <v>15</v>
      </c>
      <c r="B14" s="31" t="s">
        <v>40</v>
      </c>
      <c r="C14" s="31"/>
    </row>
    <row r="15" spans="1:6" x14ac:dyDescent="0.25">
      <c r="A15" s="13" t="s">
        <v>17</v>
      </c>
      <c r="B15" s="19" t="s">
        <v>40</v>
      </c>
      <c r="C15" s="19"/>
    </row>
    <row r="19" spans="1:15" x14ac:dyDescent="0.25">
      <c r="A19" s="2" t="s">
        <v>418</v>
      </c>
    </row>
    <row r="20" spans="1:15" x14ac:dyDescent="0.25">
      <c r="A20" s="32" t="s">
        <v>419</v>
      </c>
    </row>
    <row r="22" spans="1:15" ht="15.75" thickBot="1" x14ac:dyDescent="0.3">
      <c r="A22" s="51"/>
      <c r="B22" s="51">
        <v>2010</v>
      </c>
      <c r="C22" s="51">
        <v>2011</v>
      </c>
      <c r="D22" s="51">
        <v>2012</v>
      </c>
      <c r="E22" s="51">
        <v>2013</v>
      </c>
      <c r="F22" s="51">
        <v>2014</v>
      </c>
      <c r="G22" s="51">
        <v>2015</v>
      </c>
      <c r="H22" s="51">
        <v>2016</v>
      </c>
      <c r="I22" s="51">
        <v>2017</v>
      </c>
      <c r="J22" s="51">
        <v>2018</v>
      </c>
      <c r="K22" s="51">
        <v>2019</v>
      </c>
      <c r="L22" s="51">
        <v>2020</v>
      </c>
      <c r="M22" s="51">
        <v>2021</v>
      </c>
      <c r="N22" s="51">
        <v>2022</v>
      </c>
      <c r="O22" s="51">
        <v>2023</v>
      </c>
    </row>
    <row r="23" spans="1:15" x14ac:dyDescent="0.25">
      <c r="A23" t="s">
        <v>21</v>
      </c>
      <c r="B23">
        <v>9.9</v>
      </c>
      <c r="C23">
        <v>10.3</v>
      </c>
      <c r="D23">
        <v>11.2</v>
      </c>
      <c r="E23">
        <v>10.8</v>
      </c>
      <c r="F23">
        <v>10.4</v>
      </c>
      <c r="G23">
        <v>9.6</v>
      </c>
      <c r="H23">
        <v>9</v>
      </c>
      <c r="I23">
        <v>8.1</v>
      </c>
      <c r="J23">
        <v>7.6</v>
      </c>
      <c r="K23">
        <v>6.9</v>
      </c>
      <c r="L23">
        <v>7.5</v>
      </c>
      <c r="M23">
        <v>6.9</v>
      </c>
      <c r="N23">
        <v>9.3000000000000007</v>
      </c>
      <c r="O23">
        <v>10.6</v>
      </c>
    </row>
    <row r="24" spans="1:15" x14ac:dyDescent="0.25">
      <c r="A24" t="s">
        <v>23</v>
      </c>
      <c r="B24">
        <v>1.9</v>
      </c>
      <c r="C24">
        <v>2.2999999999999998</v>
      </c>
      <c r="D24">
        <v>2.5</v>
      </c>
      <c r="E24">
        <v>3.8</v>
      </c>
      <c r="F24">
        <v>2.9</v>
      </c>
      <c r="G24">
        <v>3.6</v>
      </c>
      <c r="H24">
        <v>2.7</v>
      </c>
      <c r="I24">
        <v>2.7</v>
      </c>
      <c r="J24">
        <v>3</v>
      </c>
      <c r="K24">
        <v>2.8</v>
      </c>
      <c r="L24">
        <v>3</v>
      </c>
      <c r="M24">
        <v>2.8</v>
      </c>
      <c r="N24">
        <v>5.0999999999999996</v>
      </c>
      <c r="O24">
        <v>6.9</v>
      </c>
    </row>
    <row r="25" spans="1:15" x14ac:dyDescent="0.25">
      <c r="A25" t="s">
        <v>24</v>
      </c>
      <c r="B25">
        <v>8.3000000000000007</v>
      </c>
      <c r="C25">
        <v>9.8000000000000007</v>
      </c>
      <c r="D25">
        <v>10.199999999999999</v>
      </c>
      <c r="E25">
        <v>9.9</v>
      </c>
      <c r="F25">
        <v>9.6999999999999993</v>
      </c>
      <c r="G25">
        <v>9.9</v>
      </c>
      <c r="H25">
        <v>9.3000000000000007</v>
      </c>
      <c r="I25">
        <v>7.4</v>
      </c>
      <c r="J25">
        <v>7.7</v>
      </c>
      <c r="K25">
        <v>6.6</v>
      </c>
      <c r="L25">
        <v>5.7</v>
      </c>
      <c r="M25">
        <v>5.7</v>
      </c>
      <c r="N25">
        <v>7</v>
      </c>
      <c r="O25">
        <v>6.2</v>
      </c>
    </row>
    <row r="26" spans="1:15" ht="15.75" thickBot="1" x14ac:dyDescent="0.3">
      <c r="A26" s="51" t="s">
        <v>25</v>
      </c>
      <c r="B26" s="52" t="s">
        <v>22</v>
      </c>
      <c r="C26" s="52" t="s">
        <v>22</v>
      </c>
      <c r="D26" s="52" t="s">
        <v>22</v>
      </c>
      <c r="E26" s="51">
        <v>18.3</v>
      </c>
      <c r="F26" s="51">
        <v>17.100000000000001</v>
      </c>
      <c r="G26" s="51">
        <v>15.2</v>
      </c>
      <c r="H26" s="51">
        <v>13.3</v>
      </c>
      <c r="I26" s="51">
        <v>13.1</v>
      </c>
      <c r="J26" s="51">
        <v>10</v>
      </c>
      <c r="K26" s="51">
        <v>10.4</v>
      </c>
      <c r="L26" s="51">
        <v>10.199999999999999</v>
      </c>
      <c r="M26" s="51">
        <v>9.8000000000000007</v>
      </c>
      <c r="N26" s="51">
        <v>9.8000000000000007</v>
      </c>
      <c r="O26" s="51">
        <v>9.4</v>
      </c>
    </row>
    <row r="30" spans="1:15" x14ac:dyDescent="0.25">
      <c r="A30" s="2" t="s">
        <v>418</v>
      </c>
    </row>
    <row r="31" spans="1:15" x14ac:dyDescent="0.25">
      <c r="A31" s="32" t="s">
        <v>420</v>
      </c>
    </row>
    <row r="33" spans="1:15" ht="15.75" thickBot="1" x14ac:dyDescent="0.3">
      <c r="A33" s="51"/>
      <c r="B33" s="51">
        <v>2010</v>
      </c>
      <c r="C33" s="51">
        <v>2011</v>
      </c>
      <c r="D33" s="51">
        <v>2012</v>
      </c>
      <c r="E33" s="51">
        <v>2013</v>
      </c>
      <c r="F33" s="51">
        <v>2014</v>
      </c>
      <c r="G33" s="51">
        <v>2015</v>
      </c>
      <c r="H33" s="51">
        <v>2016</v>
      </c>
      <c r="I33" s="51">
        <v>2017</v>
      </c>
      <c r="J33" s="51">
        <v>2018</v>
      </c>
      <c r="K33" s="51">
        <v>2019</v>
      </c>
      <c r="L33" s="51">
        <v>2020</v>
      </c>
      <c r="M33" s="51">
        <v>2021</v>
      </c>
      <c r="N33" s="51">
        <v>2022</v>
      </c>
      <c r="O33" s="51">
        <v>2023</v>
      </c>
    </row>
    <row r="34" spans="1:15" x14ac:dyDescent="0.25">
      <c r="A34" t="s">
        <v>21</v>
      </c>
      <c r="B34">
        <v>22.4</v>
      </c>
      <c r="C34">
        <v>23.4</v>
      </c>
      <c r="D34">
        <v>25.2</v>
      </c>
      <c r="E34">
        <v>24.5</v>
      </c>
      <c r="F34">
        <v>23.9</v>
      </c>
      <c r="G34">
        <v>23.3</v>
      </c>
      <c r="H34">
        <v>21.8</v>
      </c>
      <c r="I34">
        <v>19.3</v>
      </c>
      <c r="J34">
        <v>19</v>
      </c>
      <c r="K34">
        <v>18.2</v>
      </c>
      <c r="L34">
        <v>18.100000000000001</v>
      </c>
      <c r="M34">
        <v>16.399999999999999</v>
      </c>
      <c r="N34">
        <v>20.100000000000001</v>
      </c>
      <c r="O34">
        <v>22.2</v>
      </c>
    </row>
    <row r="35" spans="1:15" x14ac:dyDescent="0.25">
      <c r="A35" t="s">
        <v>23</v>
      </c>
      <c r="B35">
        <v>4.9000000000000004</v>
      </c>
      <c r="C35">
        <v>7.4</v>
      </c>
      <c r="D35">
        <v>8.4</v>
      </c>
      <c r="E35">
        <v>10.199999999999999</v>
      </c>
      <c r="F35">
        <v>5.8</v>
      </c>
      <c r="G35">
        <v>12.7</v>
      </c>
      <c r="H35">
        <v>7.9</v>
      </c>
      <c r="I35">
        <v>6.6</v>
      </c>
      <c r="J35">
        <v>7.8</v>
      </c>
      <c r="K35">
        <v>8.4</v>
      </c>
      <c r="L35">
        <v>10.9</v>
      </c>
      <c r="M35">
        <v>8.9</v>
      </c>
      <c r="N35">
        <v>9.4</v>
      </c>
      <c r="O35">
        <v>14.1</v>
      </c>
    </row>
    <row r="36" spans="1:15" x14ac:dyDescent="0.25">
      <c r="A36" t="s">
        <v>24</v>
      </c>
      <c r="B36">
        <v>18.899999999999999</v>
      </c>
      <c r="C36">
        <v>22.5</v>
      </c>
      <c r="D36">
        <v>23.9</v>
      </c>
      <c r="E36">
        <v>24</v>
      </c>
      <c r="F36">
        <v>24.3</v>
      </c>
      <c r="G36">
        <v>23.7</v>
      </c>
      <c r="H36">
        <v>21.7</v>
      </c>
      <c r="I36">
        <v>20.3</v>
      </c>
      <c r="J36">
        <v>21.2</v>
      </c>
      <c r="K36">
        <v>19.100000000000001</v>
      </c>
      <c r="L36">
        <v>17.5</v>
      </c>
      <c r="M36">
        <v>18.2</v>
      </c>
      <c r="N36">
        <v>21.9</v>
      </c>
      <c r="O36">
        <v>18.100000000000001</v>
      </c>
    </row>
    <row r="37" spans="1:15" ht="15.75" thickBot="1" x14ac:dyDescent="0.3">
      <c r="A37" s="51" t="s">
        <v>25</v>
      </c>
      <c r="B37" s="52" t="s">
        <v>22</v>
      </c>
      <c r="C37" s="52" t="s">
        <v>22</v>
      </c>
      <c r="D37" s="52" t="s">
        <v>22</v>
      </c>
      <c r="E37" s="51">
        <v>30</v>
      </c>
      <c r="F37" s="51">
        <v>27.2</v>
      </c>
      <c r="G37" s="51">
        <v>25.2</v>
      </c>
      <c r="H37" s="51">
        <v>21.6</v>
      </c>
      <c r="I37" s="51">
        <v>21.7</v>
      </c>
      <c r="J37" s="51">
        <v>19.399999999999999</v>
      </c>
      <c r="K37" s="51">
        <v>21.1</v>
      </c>
      <c r="L37" s="51">
        <v>28.7</v>
      </c>
      <c r="M37" s="51">
        <v>29</v>
      </c>
      <c r="N37" s="51">
        <v>29.2</v>
      </c>
      <c r="O37" s="51">
        <v>29.1</v>
      </c>
    </row>
    <row r="41" spans="1:15" x14ac:dyDescent="0.25">
      <c r="A41" s="2" t="s">
        <v>418</v>
      </c>
    </row>
    <row r="42" spans="1:15" x14ac:dyDescent="0.25">
      <c r="A42" s="32" t="s">
        <v>421</v>
      </c>
    </row>
    <row r="44" spans="1:15" ht="15.75" thickBot="1" x14ac:dyDescent="0.3">
      <c r="A44" s="51"/>
      <c r="B44" s="51">
        <v>2010</v>
      </c>
      <c r="C44" s="51">
        <v>2011</v>
      </c>
      <c r="D44" s="51">
        <v>2012</v>
      </c>
      <c r="E44" s="51">
        <v>2013</v>
      </c>
      <c r="F44" s="51">
        <v>2014</v>
      </c>
      <c r="G44" s="51">
        <v>2015</v>
      </c>
      <c r="H44" s="51">
        <v>2016</v>
      </c>
      <c r="I44" s="51">
        <v>2017</v>
      </c>
      <c r="J44" s="51">
        <v>2018</v>
      </c>
      <c r="K44" s="51">
        <v>2019</v>
      </c>
      <c r="L44" s="51">
        <v>2020</v>
      </c>
      <c r="M44" s="51">
        <v>2021</v>
      </c>
      <c r="N44" s="51">
        <v>2022</v>
      </c>
      <c r="O44" s="51">
        <v>2023</v>
      </c>
    </row>
    <row r="45" spans="1:15" x14ac:dyDescent="0.25">
      <c r="A45" t="s">
        <v>21</v>
      </c>
      <c r="B45">
        <v>7.5</v>
      </c>
      <c r="C45">
        <v>7.6</v>
      </c>
      <c r="D45">
        <v>8.3000000000000007</v>
      </c>
      <c r="E45">
        <v>8</v>
      </c>
      <c r="F45">
        <v>7.6</v>
      </c>
      <c r="G45">
        <v>6.7</v>
      </c>
      <c r="H45">
        <v>6.3</v>
      </c>
      <c r="I45">
        <v>5.8</v>
      </c>
      <c r="J45">
        <v>5.3</v>
      </c>
      <c r="K45">
        <v>4.5999999999999996</v>
      </c>
      <c r="L45">
        <v>5.3</v>
      </c>
      <c r="M45">
        <v>5</v>
      </c>
      <c r="N45">
        <v>7.2</v>
      </c>
      <c r="O45">
        <v>8.3000000000000007</v>
      </c>
    </row>
    <row r="46" spans="1:15" x14ac:dyDescent="0.25">
      <c r="A46" t="s">
        <v>23</v>
      </c>
      <c r="B46">
        <v>1.4</v>
      </c>
      <c r="C46">
        <v>1.6</v>
      </c>
      <c r="D46">
        <v>1.8</v>
      </c>
      <c r="E46">
        <v>3</v>
      </c>
      <c r="F46">
        <v>2.5</v>
      </c>
      <c r="G46">
        <v>2.4</v>
      </c>
      <c r="H46">
        <v>2</v>
      </c>
      <c r="I46">
        <v>2.2000000000000002</v>
      </c>
      <c r="J46">
        <v>2.2999999999999998</v>
      </c>
      <c r="K46">
        <v>2</v>
      </c>
      <c r="L46">
        <v>1.9</v>
      </c>
      <c r="M46">
        <v>1.9</v>
      </c>
      <c r="N46">
        <v>4.5</v>
      </c>
      <c r="O46">
        <v>5.9</v>
      </c>
    </row>
    <row r="47" spans="1:15" x14ac:dyDescent="0.25">
      <c r="A47" t="s">
        <v>24</v>
      </c>
      <c r="B47">
        <v>5.5</v>
      </c>
      <c r="C47">
        <v>6.5</v>
      </c>
      <c r="D47">
        <v>6.7</v>
      </c>
      <c r="E47">
        <v>6.5</v>
      </c>
      <c r="F47">
        <v>6.2</v>
      </c>
      <c r="G47">
        <v>6.4</v>
      </c>
      <c r="H47">
        <v>6.3</v>
      </c>
      <c r="I47">
        <v>4.0999999999999996</v>
      </c>
      <c r="J47">
        <v>4.5</v>
      </c>
      <c r="K47">
        <v>3.8</v>
      </c>
      <c r="L47">
        <v>3.1</v>
      </c>
      <c r="M47">
        <v>2.7</v>
      </c>
      <c r="N47">
        <v>3.7</v>
      </c>
      <c r="O47">
        <v>3.4</v>
      </c>
    </row>
    <row r="48" spans="1:15" ht="15.75" thickBot="1" x14ac:dyDescent="0.3">
      <c r="A48" s="51" t="s">
        <v>25</v>
      </c>
      <c r="B48" s="52" t="s">
        <v>22</v>
      </c>
      <c r="C48" s="52" t="s">
        <v>22</v>
      </c>
      <c r="D48" s="52" t="s">
        <v>22</v>
      </c>
      <c r="E48" s="51">
        <v>14.5</v>
      </c>
      <c r="F48" s="51">
        <v>13.7</v>
      </c>
      <c r="G48" s="51">
        <v>11.6</v>
      </c>
      <c r="H48" s="51">
        <v>10.4</v>
      </c>
      <c r="I48" s="51">
        <v>10.1</v>
      </c>
      <c r="J48" s="51">
        <v>6.9</v>
      </c>
      <c r="K48" s="51">
        <v>7.2</v>
      </c>
      <c r="L48" s="51">
        <v>4.8</v>
      </c>
      <c r="M48" s="51">
        <v>4.5</v>
      </c>
      <c r="N48" s="51">
        <v>4.9000000000000004</v>
      </c>
      <c r="O48" s="51">
        <v>4.5</v>
      </c>
    </row>
    <row r="50" spans="1:9" x14ac:dyDescent="0.25">
      <c r="A50" t="s">
        <v>28</v>
      </c>
    </row>
    <row r="51" spans="1:9" x14ac:dyDescent="0.25">
      <c r="A51" t="s">
        <v>422</v>
      </c>
    </row>
    <row r="53" spans="1:9" x14ac:dyDescent="0.25">
      <c r="A53" s="28" t="s">
        <v>30</v>
      </c>
    </row>
    <row r="54" spans="1:9" x14ac:dyDescent="0.25">
      <c r="A54" t="s">
        <v>31</v>
      </c>
    </row>
    <row r="56" spans="1:9" x14ac:dyDescent="0.25">
      <c r="A56" s="28" t="s">
        <v>32</v>
      </c>
    </row>
    <row r="57" spans="1:9" x14ac:dyDescent="0.25">
      <c r="A57" t="s">
        <v>46</v>
      </c>
    </row>
    <row r="62" spans="1:9" x14ac:dyDescent="0.25">
      <c r="A62" s="29" t="s">
        <v>35</v>
      </c>
    </row>
    <row r="63" spans="1:9" x14ac:dyDescent="0.25">
      <c r="A63" s="30" t="s">
        <v>423</v>
      </c>
      <c r="B63" s="16"/>
      <c r="C63" s="16"/>
      <c r="D63" s="16"/>
      <c r="E63" s="16"/>
      <c r="F63" s="16"/>
      <c r="G63" s="16"/>
      <c r="H63" s="16"/>
      <c r="I63" s="16"/>
    </row>
    <row r="64" spans="1:9" x14ac:dyDescent="0.25">
      <c r="A64" s="16"/>
      <c r="B64" s="16"/>
      <c r="C64" s="16"/>
      <c r="D64" s="16"/>
      <c r="E64" s="16"/>
      <c r="F64" s="16"/>
      <c r="G64" s="16"/>
      <c r="H64" s="16"/>
      <c r="I64" s="16"/>
    </row>
    <row r="65" spans="1:9" x14ac:dyDescent="0.25">
      <c r="A65" s="16"/>
      <c r="B65" s="16"/>
      <c r="C65" s="16"/>
      <c r="D65" s="16"/>
      <c r="E65" s="16"/>
      <c r="F65" s="16"/>
      <c r="G65" s="16"/>
      <c r="H65" s="16"/>
      <c r="I65" s="16"/>
    </row>
    <row r="66" spans="1:9" x14ac:dyDescent="0.25">
      <c r="A66" s="16"/>
      <c r="B66" s="16"/>
      <c r="C66" s="16"/>
      <c r="D66" s="16"/>
      <c r="E66" s="16"/>
      <c r="F66" s="16"/>
      <c r="G66" s="16"/>
      <c r="H66" s="16"/>
      <c r="I66" s="16"/>
    </row>
  </sheetData>
  <mergeCells count="11">
    <mergeCell ref="A12:C12"/>
    <mergeCell ref="B13:C13"/>
    <mergeCell ref="B14:C14"/>
    <mergeCell ref="B15:C15"/>
    <mergeCell ref="A63:I66"/>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21942"/>
  </sheetPr>
  <dimension ref="A1:O57"/>
  <sheetViews>
    <sheetView workbookViewId="0">
      <selection activeCell="J1" sqref="J1"/>
    </sheetView>
  </sheetViews>
  <sheetFormatPr defaultRowHeight="15" x14ac:dyDescent="0.25"/>
  <cols>
    <col min="1" max="1" width="15.7109375" customWidth="1"/>
  </cols>
  <sheetData>
    <row r="1" spans="1:4" ht="23.25" x14ac:dyDescent="0.35">
      <c r="A1" s="53" t="s">
        <v>424</v>
      </c>
    </row>
    <row r="2" spans="1:4" x14ac:dyDescent="0.25">
      <c r="A2" s="4" t="str">
        <f>HYPERLINK("#CONTENTS!A1", "CONTENTS")</f>
        <v>CONTENTS</v>
      </c>
    </row>
    <row r="5" spans="1:4" x14ac:dyDescent="0.25">
      <c r="A5" s="5" t="s">
        <v>1</v>
      </c>
      <c r="B5" s="6"/>
      <c r="C5" s="6"/>
      <c r="D5" s="7"/>
    </row>
    <row r="6" spans="1:4" x14ac:dyDescent="0.25">
      <c r="A6" s="20" t="s">
        <v>2</v>
      </c>
      <c r="B6" s="17" t="s">
        <v>425</v>
      </c>
      <c r="C6" s="17"/>
      <c r="D6" s="17"/>
    </row>
    <row r="7" spans="1:4" x14ac:dyDescent="0.25">
      <c r="A7" s="12" t="s">
        <v>4</v>
      </c>
      <c r="B7" s="9" t="s">
        <v>426</v>
      </c>
      <c r="C7" s="9"/>
      <c r="D7" s="9"/>
    </row>
    <row r="8" spans="1:4" x14ac:dyDescent="0.25">
      <c r="A8" s="12" t="s">
        <v>6</v>
      </c>
      <c r="B8" s="10" t="s">
        <v>427</v>
      </c>
      <c r="C8" s="9"/>
      <c r="D8" s="9"/>
    </row>
    <row r="9" spans="1:4" x14ac:dyDescent="0.25">
      <c r="A9" s="12" t="s">
        <v>8</v>
      </c>
      <c r="B9" s="10" t="s">
        <v>9</v>
      </c>
      <c r="C9" s="9"/>
      <c r="D9" s="9"/>
    </row>
    <row r="10" spans="1:4" x14ac:dyDescent="0.25">
      <c r="A10" s="13" t="s">
        <v>10</v>
      </c>
      <c r="B10" s="14" t="s">
        <v>11</v>
      </c>
      <c r="C10" s="15"/>
      <c r="D10" s="15"/>
    </row>
    <row r="12" spans="1:4" x14ac:dyDescent="0.25">
      <c r="A12" s="5" t="s">
        <v>12</v>
      </c>
      <c r="B12" s="6"/>
      <c r="C12" s="7"/>
    </row>
    <row r="13" spans="1:4" x14ac:dyDescent="0.25">
      <c r="A13" s="20" t="s">
        <v>13</v>
      </c>
      <c r="B13" s="17" t="s">
        <v>95</v>
      </c>
      <c r="C13" s="17"/>
    </row>
    <row r="14" spans="1:4" x14ac:dyDescent="0.25">
      <c r="A14" s="12" t="s">
        <v>15</v>
      </c>
      <c r="B14" s="31" t="s">
        <v>40</v>
      </c>
      <c r="C14" s="31"/>
    </row>
    <row r="15" spans="1:4" x14ac:dyDescent="0.25">
      <c r="A15" s="13" t="s">
        <v>17</v>
      </c>
      <c r="B15" s="19" t="s">
        <v>40</v>
      </c>
      <c r="C15" s="19"/>
    </row>
    <row r="19" spans="1:15" x14ac:dyDescent="0.25">
      <c r="A19" s="2" t="s">
        <v>428</v>
      </c>
    </row>
    <row r="20" spans="1:15" x14ac:dyDescent="0.25">
      <c r="A20" s="22" t="s">
        <v>429</v>
      </c>
    </row>
    <row r="22" spans="1:15" ht="15.75" thickBot="1" x14ac:dyDescent="0.3">
      <c r="A22" s="54"/>
      <c r="B22" s="54">
        <v>2010</v>
      </c>
      <c r="C22" s="54">
        <v>2011</v>
      </c>
      <c r="D22" s="54">
        <v>2012</v>
      </c>
      <c r="E22" s="54">
        <v>2013</v>
      </c>
      <c r="F22" s="54">
        <v>2014</v>
      </c>
      <c r="G22" s="54">
        <v>2015</v>
      </c>
      <c r="H22" s="54">
        <v>2016</v>
      </c>
      <c r="I22" s="54">
        <v>2017</v>
      </c>
      <c r="J22" s="54">
        <v>2018</v>
      </c>
      <c r="K22" s="54">
        <v>2019</v>
      </c>
      <c r="L22" s="54">
        <v>2020</v>
      </c>
      <c r="M22" s="54">
        <v>2021</v>
      </c>
      <c r="N22" s="54">
        <v>2022</v>
      </c>
      <c r="O22" s="54">
        <v>2023</v>
      </c>
    </row>
    <row r="23" spans="1:15" x14ac:dyDescent="0.25">
      <c r="A23" t="s">
        <v>21</v>
      </c>
      <c r="B23">
        <v>28520</v>
      </c>
      <c r="C23">
        <v>29030</v>
      </c>
      <c r="D23">
        <v>28760</v>
      </c>
      <c r="E23">
        <v>28730</v>
      </c>
      <c r="F23">
        <v>29160</v>
      </c>
      <c r="G23">
        <v>29780</v>
      </c>
      <c r="H23">
        <v>30300</v>
      </c>
      <c r="I23">
        <v>31090</v>
      </c>
      <c r="J23">
        <v>31670</v>
      </c>
      <c r="K23">
        <v>32210</v>
      </c>
      <c r="L23">
        <v>30440</v>
      </c>
      <c r="M23">
        <v>32380</v>
      </c>
      <c r="N23">
        <v>33310</v>
      </c>
      <c r="O23">
        <v>33280</v>
      </c>
    </row>
    <row r="24" spans="1:15" x14ac:dyDescent="0.25">
      <c r="A24" t="s">
        <v>23</v>
      </c>
      <c r="B24">
        <v>49010</v>
      </c>
      <c r="C24">
        <v>49440</v>
      </c>
      <c r="D24">
        <v>49260</v>
      </c>
      <c r="E24">
        <v>49750</v>
      </c>
      <c r="F24">
        <v>50110</v>
      </c>
      <c r="G24">
        <v>50810</v>
      </c>
      <c r="H24">
        <v>51950</v>
      </c>
      <c r="I24">
        <v>53200</v>
      </c>
      <c r="J24">
        <v>53920</v>
      </c>
      <c r="K24">
        <v>54630</v>
      </c>
      <c r="L24">
        <v>53540</v>
      </c>
      <c r="M24">
        <v>57250</v>
      </c>
      <c r="N24">
        <v>57620</v>
      </c>
      <c r="O24">
        <v>58640</v>
      </c>
    </row>
    <row r="25" spans="1:15" x14ac:dyDescent="0.25">
      <c r="A25" t="s">
        <v>24</v>
      </c>
      <c r="B25">
        <v>11440</v>
      </c>
      <c r="C25">
        <v>11470</v>
      </c>
      <c r="D25">
        <v>11250</v>
      </c>
      <c r="E25">
        <v>11270</v>
      </c>
      <c r="F25">
        <v>11260</v>
      </c>
      <c r="G25">
        <v>11600</v>
      </c>
      <c r="H25">
        <v>12100</v>
      </c>
      <c r="I25">
        <v>12630</v>
      </c>
      <c r="J25">
        <v>13120</v>
      </c>
      <c r="K25">
        <v>13870</v>
      </c>
      <c r="L25">
        <v>12840</v>
      </c>
      <c r="M25">
        <v>14560</v>
      </c>
      <c r="N25">
        <v>15640</v>
      </c>
      <c r="O25">
        <v>16060</v>
      </c>
    </row>
    <row r="26" spans="1:15" ht="15.75" thickBot="1" x14ac:dyDescent="0.3">
      <c r="A26" s="54" t="s">
        <v>25</v>
      </c>
      <c r="B26" s="54">
        <v>5900</v>
      </c>
      <c r="C26" s="54">
        <v>5950</v>
      </c>
      <c r="D26" s="54">
        <v>5950</v>
      </c>
      <c r="E26" s="54">
        <v>6010</v>
      </c>
      <c r="F26" s="54">
        <v>5930</v>
      </c>
      <c r="G26" s="54">
        <v>6040</v>
      </c>
      <c r="H26" s="54">
        <v>6250</v>
      </c>
      <c r="I26" s="54">
        <v>6430</v>
      </c>
      <c r="J26" s="54">
        <v>6770</v>
      </c>
      <c r="K26" s="54">
        <v>7130</v>
      </c>
      <c r="L26" s="54">
        <v>7110</v>
      </c>
      <c r="M26" s="54">
        <v>7740</v>
      </c>
      <c r="N26" s="54">
        <v>8150</v>
      </c>
      <c r="O26" s="54">
        <v>8520</v>
      </c>
    </row>
    <row r="30" spans="1:15" x14ac:dyDescent="0.25">
      <c r="A30" s="2" t="s">
        <v>430</v>
      </c>
    </row>
    <row r="31" spans="1:15" x14ac:dyDescent="0.25">
      <c r="A31" s="22" t="s">
        <v>429</v>
      </c>
    </row>
    <row r="33" spans="1:15" ht="15.75" thickBot="1" x14ac:dyDescent="0.3">
      <c r="A33" s="54"/>
      <c r="B33" s="54">
        <v>2010</v>
      </c>
      <c r="C33" s="54">
        <v>2011</v>
      </c>
      <c r="D33" s="54">
        <v>2012</v>
      </c>
      <c r="E33" s="54">
        <v>2013</v>
      </c>
      <c r="F33" s="54">
        <v>2014</v>
      </c>
      <c r="G33" s="54">
        <v>2015</v>
      </c>
      <c r="H33" s="54">
        <v>2016</v>
      </c>
      <c r="I33" s="54">
        <v>2017</v>
      </c>
      <c r="J33" s="54">
        <v>2018</v>
      </c>
      <c r="K33" s="54">
        <v>2019</v>
      </c>
      <c r="L33" s="54">
        <v>2020</v>
      </c>
      <c r="M33" s="54">
        <v>2021</v>
      </c>
      <c r="N33" s="54">
        <v>2022</v>
      </c>
      <c r="O33" s="54">
        <v>2023</v>
      </c>
    </row>
    <row r="34" spans="1:15" x14ac:dyDescent="0.25">
      <c r="A34" t="s">
        <v>21</v>
      </c>
      <c r="B34">
        <v>2</v>
      </c>
      <c r="C34">
        <v>1.8</v>
      </c>
      <c r="D34">
        <v>-0.9</v>
      </c>
      <c r="E34">
        <v>-0.1</v>
      </c>
      <c r="F34">
        <v>1.5</v>
      </c>
      <c r="G34">
        <v>2.1</v>
      </c>
      <c r="H34">
        <v>1.7</v>
      </c>
      <c r="I34">
        <v>2.6</v>
      </c>
      <c r="J34">
        <v>1.9</v>
      </c>
      <c r="K34">
        <v>1.7</v>
      </c>
      <c r="L34">
        <v>-5.5</v>
      </c>
      <c r="M34">
        <v>6.4</v>
      </c>
      <c r="N34">
        <v>2.8</v>
      </c>
      <c r="O34">
        <v>-0.1</v>
      </c>
    </row>
    <row r="35" spans="1:15" x14ac:dyDescent="0.25">
      <c r="A35" t="s">
        <v>23</v>
      </c>
      <c r="B35">
        <v>1.1000000000000001</v>
      </c>
      <c r="C35">
        <v>0.9</v>
      </c>
      <c r="D35">
        <v>-0.4</v>
      </c>
      <c r="E35">
        <v>1</v>
      </c>
      <c r="F35">
        <v>0.7</v>
      </c>
      <c r="G35">
        <v>1.4</v>
      </c>
      <c r="H35">
        <v>2.2000000000000002</v>
      </c>
      <c r="I35">
        <v>2.4</v>
      </c>
      <c r="J35">
        <v>1.4</v>
      </c>
      <c r="K35">
        <v>1.3</v>
      </c>
      <c r="L35">
        <v>-2</v>
      </c>
      <c r="M35">
        <v>6.9</v>
      </c>
      <c r="N35">
        <v>0.6</v>
      </c>
      <c r="O35">
        <v>1.8</v>
      </c>
    </row>
    <row r="36" spans="1:15" x14ac:dyDescent="0.25">
      <c r="A36" t="s">
        <v>24</v>
      </c>
      <c r="B36">
        <v>-1.1000000000000001</v>
      </c>
      <c r="C36">
        <v>0.2</v>
      </c>
      <c r="D36">
        <v>-1.9</v>
      </c>
      <c r="E36">
        <v>0.2</v>
      </c>
      <c r="F36">
        <v>-0.1</v>
      </c>
      <c r="G36">
        <v>3</v>
      </c>
      <c r="H36">
        <v>4.3</v>
      </c>
      <c r="I36">
        <v>4.3</v>
      </c>
      <c r="J36">
        <v>3.9</v>
      </c>
      <c r="K36">
        <v>5.8</v>
      </c>
      <c r="L36">
        <v>-7.5</v>
      </c>
      <c r="M36">
        <v>13.4</v>
      </c>
      <c r="N36">
        <v>7.4</v>
      </c>
      <c r="O36">
        <v>2.7</v>
      </c>
    </row>
    <row r="37" spans="1:15" ht="15.75" thickBot="1" x14ac:dyDescent="0.3">
      <c r="A37" s="54" t="s">
        <v>25</v>
      </c>
      <c r="B37" s="54">
        <v>2</v>
      </c>
      <c r="C37" s="54">
        <v>0.8</v>
      </c>
      <c r="D37" s="54">
        <v>0</v>
      </c>
      <c r="E37" s="54">
        <v>0.9</v>
      </c>
      <c r="F37" s="54">
        <v>-1.3</v>
      </c>
      <c r="G37" s="54">
        <v>1.8</v>
      </c>
      <c r="H37" s="54">
        <v>3.5</v>
      </c>
      <c r="I37" s="54">
        <v>2.9</v>
      </c>
      <c r="J37" s="54">
        <v>5.2</v>
      </c>
      <c r="K37" s="54">
        <v>5.3</v>
      </c>
      <c r="L37" s="54">
        <v>-0.3</v>
      </c>
      <c r="M37" s="54">
        <v>9</v>
      </c>
      <c r="N37" s="54">
        <v>5.2</v>
      </c>
      <c r="O37" s="54">
        <v>4.5</v>
      </c>
    </row>
    <row r="39" spans="1:15" x14ac:dyDescent="0.25">
      <c r="A39" t="s">
        <v>28</v>
      </c>
    </row>
    <row r="40" spans="1:15" x14ac:dyDescent="0.25">
      <c r="A40" t="s">
        <v>431</v>
      </c>
    </row>
    <row r="42" spans="1:15" x14ac:dyDescent="0.25">
      <c r="A42" s="28" t="s">
        <v>32</v>
      </c>
    </row>
    <row r="43" spans="1:15" x14ac:dyDescent="0.25">
      <c r="A43" t="s">
        <v>33</v>
      </c>
    </row>
    <row r="44" spans="1:15" x14ac:dyDescent="0.25">
      <c r="A44" t="s">
        <v>275</v>
      </c>
    </row>
    <row r="49" spans="1:9" x14ac:dyDescent="0.25">
      <c r="A49" s="29" t="s">
        <v>35</v>
      </c>
    </row>
    <row r="50" spans="1:9" x14ac:dyDescent="0.25">
      <c r="A50" s="30" t="s">
        <v>432</v>
      </c>
      <c r="B50" s="16"/>
      <c r="C50" s="16"/>
      <c r="D50" s="16"/>
      <c r="E50" s="16"/>
      <c r="F50" s="16"/>
      <c r="G50" s="16"/>
      <c r="H50" s="16"/>
      <c r="I50" s="16"/>
    </row>
    <row r="51" spans="1:9" x14ac:dyDescent="0.25">
      <c r="A51" s="16"/>
      <c r="B51" s="16"/>
      <c r="C51" s="16"/>
      <c r="D51" s="16"/>
      <c r="E51" s="16"/>
      <c r="F51" s="16"/>
      <c r="G51" s="16"/>
      <c r="H51" s="16"/>
      <c r="I51" s="16"/>
    </row>
    <row r="52" spans="1:9" x14ac:dyDescent="0.25">
      <c r="A52" s="16"/>
      <c r="B52" s="16"/>
      <c r="C52" s="16"/>
      <c r="D52" s="16"/>
      <c r="E52" s="16"/>
      <c r="F52" s="16"/>
      <c r="G52" s="16"/>
      <c r="H52" s="16"/>
      <c r="I52" s="16"/>
    </row>
    <row r="53" spans="1:9" x14ac:dyDescent="0.25">
      <c r="A53" s="16"/>
      <c r="B53" s="16"/>
      <c r="C53" s="16"/>
      <c r="D53" s="16"/>
      <c r="E53" s="16"/>
      <c r="F53" s="16"/>
      <c r="G53" s="16"/>
      <c r="H53" s="16"/>
      <c r="I53" s="16"/>
    </row>
    <row r="54" spans="1:9" x14ac:dyDescent="0.25">
      <c r="A54" s="16"/>
      <c r="B54" s="16"/>
      <c r="C54" s="16"/>
      <c r="D54" s="16"/>
      <c r="E54" s="16"/>
      <c r="F54" s="16"/>
      <c r="G54" s="16"/>
      <c r="H54" s="16"/>
      <c r="I54" s="16"/>
    </row>
    <row r="55" spans="1:9" x14ac:dyDescent="0.25">
      <c r="A55" s="16"/>
      <c r="B55" s="16"/>
      <c r="C55" s="16"/>
      <c r="D55" s="16"/>
      <c r="E55" s="16"/>
      <c r="F55" s="16"/>
      <c r="G55" s="16"/>
      <c r="H55" s="16"/>
      <c r="I55" s="16"/>
    </row>
    <row r="56" spans="1:9" x14ac:dyDescent="0.25">
      <c r="A56" s="16"/>
      <c r="B56" s="16"/>
      <c r="C56" s="16"/>
      <c r="D56" s="16"/>
      <c r="E56" s="16"/>
      <c r="F56" s="16"/>
      <c r="G56" s="16"/>
      <c r="H56" s="16"/>
      <c r="I56" s="16"/>
    </row>
    <row r="57" spans="1:9" x14ac:dyDescent="0.25">
      <c r="A57" s="16"/>
      <c r="B57" s="16"/>
      <c r="C57" s="16"/>
      <c r="D57" s="16"/>
      <c r="E57" s="16"/>
      <c r="F57" s="16"/>
      <c r="G57" s="16"/>
      <c r="H57" s="16"/>
      <c r="I57" s="16"/>
    </row>
  </sheetData>
  <mergeCells count="11">
    <mergeCell ref="A12:C12"/>
    <mergeCell ref="B13:C13"/>
    <mergeCell ref="B14:C14"/>
    <mergeCell ref="B15:C15"/>
    <mergeCell ref="A50:I57"/>
    <mergeCell ref="A5:D5"/>
    <mergeCell ref="B6:D6"/>
    <mergeCell ref="B7:D7"/>
    <mergeCell ref="B8:D8"/>
    <mergeCell ref="B9:D9"/>
    <mergeCell ref="B10:D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21942"/>
  </sheetPr>
  <dimension ref="A1:O81"/>
  <sheetViews>
    <sheetView workbookViewId="0">
      <selection activeCell="J1" sqref="J1"/>
    </sheetView>
  </sheetViews>
  <sheetFormatPr defaultRowHeight="15" x14ac:dyDescent="0.25"/>
  <cols>
    <col min="1" max="1" width="15.7109375" customWidth="1"/>
  </cols>
  <sheetData>
    <row r="1" spans="1:5" ht="23.25" x14ac:dyDescent="0.35">
      <c r="A1" s="53" t="s">
        <v>424</v>
      </c>
    </row>
    <row r="2" spans="1:5" x14ac:dyDescent="0.25">
      <c r="A2" s="4" t="str">
        <f>HYPERLINK("#CONTENTS!A1", "CONTENTS")</f>
        <v>CONTENTS</v>
      </c>
    </row>
    <row r="5" spans="1:5" x14ac:dyDescent="0.25">
      <c r="A5" s="5" t="s">
        <v>1</v>
      </c>
      <c r="B5" s="6"/>
      <c r="C5" s="6"/>
      <c r="D5" s="6"/>
      <c r="E5" s="7"/>
    </row>
    <row r="6" spans="1:5" ht="30" customHeight="1" x14ac:dyDescent="0.25">
      <c r="A6" s="11" t="s">
        <v>2</v>
      </c>
      <c r="B6" s="8" t="s">
        <v>433</v>
      </c>
      <c r="C6" s="8"/>
      <c r="D6" s="8"/>
      <c r="E6" s="8"/>
    </row>
    <row r="7" spans="1:5" x14ac:dyDescent="0.25">
      <c r="A7" s="12" t="s">
        <v>4</v>
      </c>
      <c r="B7" s="9" t="s">
        <v>434</v>
      </c>
      <c r="C7" s="9"/>
      <c r="D7" s="9"/>
      <c r="E7" s="9"/>
    </row>
    <row r="8" spans="1:5" x14ac:dyDescent="0.25">
      <c r="A8" s="12" t="s">
        <v>6</v>
      </c>
      <c r="B8" s="10" t="s">
        <v>435</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95</v>
      </c>
      <c r="C13" s="17"/>
    </row>
    <row r="14" spans="1:5" x14ac:dyDescent="0.25">
      <c r="A14" s="12" t="s">
        <v>15</v>
      </c>
      <c r="B14" s="31" t="s">
        <v>40</v>
      </c>
      <c r="C14" s="31"/>
    </row>
    <row r="15" spans="1:5" x14ac:dyDescent="0.25">
      <c r="A15" s="13" t="s">
        <v>17</v>
      </c>
      <c r="B15" s="19" t="s">
        <v>40</v>
      </c>
      <c r="C15" s="19"/>
    </row>
    <row r="19" spans="1:15" x14ac:dyDescent="0.25">
      <c r="A19" s="2" t="s">
        <v>436</v>
      </c>
    </row>
    <row r="20" spans="1:15" x14ac:dyDescent="0.25">
      <c r="A20" s="22" t="s">
        <v>437</v>
      </c>
    </row>
    <row r="22" spans="1:15" ht="15.75" thickBot="1" x14ac:dyDescent="0.3">
      <c r="A22" s="54"/>
      <c r="B22" s="54">
        <v>2010</v>
      </c>
      <c r="C22" s="54">
        <v>2011</v>
      </c>
      <c r="D22" s="54">
        <v>2012</v>
      </c>
      <c r="E22" s="54">
        <v>2013</v>
      </c>
      <c r="F22" s="54">
        <v>2014</v>
      </c>
      <c r="G22" s="54">
        <v>2015</v>
      </c>
      <c r="H22" s="54">
        <v>2016</v>
      </c>
      <c r="I22" s="54">
        <v>2017</v>
      </c>
      <c r="J22" s="54">
        <v>2018</v>
      </c>
      <c r="K22" s="54">
        <v>2019</v>
      </c>
      <c r="L22" s="54">
        <v>2020</v>
      </c>
      <c r="M22" s="54">
        <v>2021</v>
      </c>
      <c r="N22" s="54">
        <v>2022</v>
      </c>
      <c r="O22" s="54">
        <v>2023</v>
      </c>
    </row>
    <row r="23" spans="1:15" x14ac:dyDescent="0.25">
      <c r="A23" t="s">
        <v>21</v>
      </c>
      <c r="B23">
        <v>20.81</v>
      </c>
      <c r="C23">
        <v>20.88</v>
      </c>
      <c r="D23">
        <v>20.47</v>
      </c>
      <c r="E23">
        <v>19.87</v>
      </c>
      <c r="F23">
        <v>19.95</v>
      </c>
      <c r="G23">
        <v>20.37</v>
      </c>
      <c r="H23">
        <v>20.54</v>
      </c>
      <c r="I23">
        <v>20.84</v>
      </c>
      <c r="J23">
        <v>21.25</v>
      </c>
      <c r="K23">
        <v>22.33</v>
      </c>
      <c r="L23">
        <v>22.28</v>
      </c>
      <c r="M23">
        <v>22.15</v>
      </c>
      <c r="N23">
        <v>22.52</v>
      </c>
      <c r="O23">
        <v>22.44</v>
      </c>
    </row>
    <row r="24" spans="1:15" x14ac:dyDescent="0.25">
      <c r="A24" t="s">
        <v>23</v>
      </c>
      <c r="B24">
        <v>17.989999999999998</v>
      </c>
      <c r="C24">
        <v>18.149999999999999</v>
      </c>
      <c r="D24">
        <v>18.8</v>
      </c>
      <c r="E24">
        <v>18.809999999999999</v>
      </c>
      <c r="F24">
        <v>19.329999999999998</v>
      </c>
      <c r="G24">
        <v>19.8</v>
      </c>
      <c r="H24">
        <v>20.98</v>
      </c>
      <c r="I24">
        <v>21.23</v>
      </c>
      <c r="J24">
        <v>21.76</v>
      </c>
      <c r="K24">
        <v>21.35</v>
      </c>
      <c r="L24">
        <v>22.18</v>
      </c>
      <c r="M24">
        <v>22.52</v>
      </c>
      <c r="N24">
        <v>22.81</v>
      </c>
      <c r="O24">
        <v>22.57</v>
      </c>
    </row>
    <row r="25" spans="1:15" x14ac:dyDescent="0.25">
      <c r="A25" t="s">
        <v>24</v>
      </c>
      <c r="B25">
        <v>20.82</v>
      </c>
      <c r="C25">
        <v>19.82</v>
      </c>
      <c r="D25">
        <v>19.21</v>
      </c>
      <c r="E25">
        <v>19.22</v>
      </c>
      <c r="F25">
        <v>18.79</v>
      </c>
      <c r="G25">
        <v>19.09</v>
      </c>
      <c r="H25">
        <v>19.559999999999999</v>
      </c>
      <c r="I25">
        <v>19.47</v>
      </c>
      <c r="J25">
        <v>19.98</v>
      </c>
      <c r="K25">
        <v>21.91</v>
      </c>
      <c r="L25">
        <v>22.35</v>
      </c>
      <c r="M25">
        <v>20.94</v>
      </c>
      <c r="N25">
        <v>21.6</v>
      </c>
      <c r="O25">
        <v>22.46</v>
      </c>
    </row>
    <row r="26" spans="1:15" ht="15.75" thickBot="1" x14ac:dyDescent="0.3">
      <c r="A26" s="54" t="s">
        <v>25</v>
      </c>
      <c r="B26" s="54">
        <v>17.55</v>
      </c>
      <c r="C26" s="54">
        <v>17.32</v>
      </c>
      <c r="D26" s="54">
        <v>19.95</v>
      </c>
      <c r="E26" s="54">
        <v>16.37</v>
      </c>
      <c r="F26" s="54">
        <v>15.87</v>
      </c>
      <c r="G26" s="54">
        <v>16.8</v>
      </c>
      <c r="H26" s="54">
        <v>16.989999999999998</v>
      </c>
      <c r="I26" s="54">
        <v>17.78</v>
      </c>
      <c r="J26" s="54">
        <v>19.95</v>
      </c>
      <c r="K26" s="54">
        <v>22.28</v>
      </c>
      <c r="L26" s="54">
        <v>21.45</v>
      </c>
      <c r="M26" s="54">
        <v>23.05</v>
      </c>
      <c r="N26" s="54">
        <v>23.92</v>
      </c>
      <c r="O26" s="54">
        <v>23.37</v>
      </c>
    </row>
    <row r="30" spans="1:15" x14ac:dyDescent="0.25">
      <c r="A30" s="2" t="s">
        <v>436</v>
      </c>
    </row>
    <row r="31" spans="1:15" x14ac:dyDescent="0.25">
      <c r="A31" s="22" t="s">
        <v>438</v>
      </c>
    </row>
    <row r="33" spans="1:15" ht="15.75" thickBot="1" x14ac:dyDescent="0.3">
      <c r="A33" s="54"/>
      <c r="B33" s="54">
        <v>2010</v>
      </c>
      <c r="C33" s="54">
        <v>2011</v>
      </c>
      <c r="D33" s="54">
        <v>2012</v>
      </c>
      <c r="E33" s="54">
        <v>2013</v>
      </c>
      <c r="F33" s="54">
        <v>2014</v>
      </c>
      <c r="G33" s="54">
        <v>2015</v>
      </c>
      <c r="H33" s="54">
        <v>2016</v>
      </c>
      <c r="I33" s="54">
        <v>2017</v>
      </c>
      <c r="J33" s="54">
        <v>2018</v>
      </c>
      <c r="K33" s="54">
        <v>2019</v>
      </c>
      <c r="L33" s="54">
        <v>2020</v>
      </c>
      <c r="M33" s="54">
        <v>2021</v>
      </c>
      <c r="N33" s="54">
        <v>2022</v>
      </c>
      <c r="O33" s="54">
        <v>2023</v>
      </c>
    </row>
    <row r="34" spans="1:15" x14ac:dyDescent="0.25">
      <c r="A34" t="s">
        <v>21</v>
      </c>
      <c r="B34">
        <v>11.21</v>
      </c>
      <c r="C34">
        <v>11.7</v>
      </c>
      <c r="D34">
        <v>11.7</v>
      </c>
      <c r="E34">
        <v>11.52</v>
      </c>
      <c r="F34">
        <v>11.76</v>
      </c>
      <c r="G34">
        <v>12.28</v>
      </c>
      <c r="H34">
        <v>12.55</v>
      </c>
      <c r="I34">
        <v>12.75</v>
      </c>
      <c r="J34">
        <v>12.94</v>
      </c>
      <c r="K34">
        <v>13.89</v>
      </c>
      <c r="L34">
        <v>13.41</v>
      </c>
      <c r="M34">
        <v>12.91</v>
      </c>
      <c r="N34">
        <v>13.16</v>
      </c>
      <c r="O34">
        <v>13</v>
      </c>
    </row>
    <row r="35" spans="1:15" x14ac:dyDescent="0.25">
      <c r="A35" t="s">
        <v>23</v>
      </c>
      <c r="B35">
        <v>10.33</v>
      </c>
      <c r="C35">
        <v>10.46</v>
      </c>
      <c r="D35">
        <v>10.96</v>
      </c>
      <c r="E35">
        <v>11.38</v>
      </c>
      <c r="F35">
        <v>11.74</v>
      </c>
      <c r="G35">
        <v>12.24</v>
      </c>
      <c r="H35">
        <v>13.31</v>
      </c>
      <c r="I35">
        <v>13.57</v>
      </c>
      <c r="J35">
        <v>13.94</v>
      </c>
      <c r="K35">
        <v>13.65</v>
      </c>
      <c r="L35">
        <v>14.12</v>
      </c>
      <c r="M35">
        <v>14.15</v>
      </c>
      <c r="N35">
        <v>14.32</v>
      </c>
      <c r="O35">
        <v>14.09</v>
      </c>
    </row>
    <row r="36" spans="1:15" x14ac:dyDescent="0.25">
      <c r="A36" t="s">
        <v>24</v>
      </c>
      <c r="B36">
        <v>13.14</v>
      </c>
      <c r="C36">
        <v>12.59</v>
      </c>
      <c r="D36">
        <v>12</v>
      </c>
      <c r="E36">
        <v>11.96</v>
      </c>
      <c r="F36">
        <v>12.11</v>
      </c>
      <c r="G36">
        <v>12.55</v>
      </c>
      <c r="H36">
        <v>13.29</v>
      </c>
      <c r="I36">
        <v>13.72</v>
      </c>
      <c r="J36">
        <v>13.14</v>
      </c>
      <c r="K36">
        <v>13.59</v>
      </c>
      <c r="L36">
        <v>12.44</v>
      </c>
      <c r="M36">
        <v>11.46</v>
      </c>
      <c r="N36">
        <v>12.9</v>
      </c>
      <c r="O36">
        <v>12.21</v>
      </c>
    </row>
    <row r="37" spans="1:15" ht="15.75" thickBot="1" x14ac:dyDescent="0.3">
      <c r="A37" s="54" t="s">
        <v>25</v>
      </c>
      <c r="B37" s="54">
        <v>10.7</v>
      </c>
      <c r="C37" s="54">
        <v>10.45</v>
      </c>
      <c r="D37" s="54">
        <v>13.42</v>
      </c>
      <c r="E37" s="54">
        <v>11.61</v>
      </c>
      <c r="F37" s="54">
        <v>10.43</v>
      </c>
      <c r="G37" s="54">
        <v>11.18</v>
      </c>
      <c r="H37" s="54">
        <v>10.65</v>
      </c>
      <c r="I37" s="54">
        <v>10.220000000000001</v>
      </c>
      <c r="J37" s="54">
        <v>11.91</v>
      </c>
      <c r="K37" s="54">
        <v>13.31</v>
      </c>
      <c r="L37" s="54">
        <v>12.4</v>
      </c>
      <c r="M37" s="54">
        <v>12.58</v>
      </c>
      <c r="N37" s="54">
        <v>13.71</v>
      </c>
      <c r="O37" s="54">
        <v>13.09</v>
      </c>
    </row>
    <row r="41" spans="1:15" x14ac:dyDescent="0.25">
      <c r="A41" s="2" t="s">
        <v>436</v>
      </c>
    </row>
    <row r="42" spans="1:15" x14ac:dyDescent="0.25">
      <c r="A42" s="22" t="s">
        <v>439</v>
      </c>
    </row>
    <row r="44" spans="1:15" ht="15.75" thickBot="1" x14ac:dyDescent="0.3">
      <c r="A44" s="54"/>
      <c r="B44" s="54">
        <v>2010</v>
      </c>
      <c r="C44" s="54">
        <v>2011</v>
      </c>
      <c r="D44" s="54">
        <v>2012</v>
      </c>
      <c r="E44" s="54">
        <v>2013</v>
      </c>
      <c r="F44" s="54">
        <v>2014</v>
      </c>
      <c r="G44" s="54">
        <v>2015</v>
      </c>
      <c r="H44" s="54">
        <v>2016</v>
      </c>
      <c r="I44" s="54">
        <v>2017</v>
      </c>
      <c r="J44" s="54">
        <v>2018</v>
      </c>
      <c r="K44" s="54">
        <v>2019</v>
      </c>
      <c r="L44" s="54">
        <v>2020</v>
      </c>
      <c r="M44" s="54">
        <v>2021</v>
      </c>
      <c r="N44" s="54">
        <v>2022</v>
      </c>
      <c r="O44" s="54">
        <v>2023</v>
      </c>
    </row>
    <row r="45" spans="1:15" x14ac:dyDescent="0.25">
      <c r="A45" t="s">
        <v>21</v>
      </c>
      <c r="B45">
        <v>3.79</v>
      </c>
      <c r="C45">
        <v>3.51</v>
      </c>
      <c r="D45">
        <v>3.36</v>
      </c>
      <c r="E45">
        <v>3.24</v>
      </c>
      <c r="F45">
        <v>3.17</v>
      </c>
      <c r="G45">
        <v>3.19</v>
      </c>
      <c r="H45">
        <v>2.95</v>
      </c>
      <c r="I45">
        <v>2.96</v>
      </c>
      <c r="J45">
        <v>3.09</v>
      </c>
      <c r="K45">
        <v>3.18</v>
      </c>
      <c r="L45">
        <v>3.47</v>
      </c>
      <c r="M45">
        <v>3.38</v>
      </c>
      <c r="N45">
        <v>3.3</v>
      </c>
      <c r="O45">
        <v>3.56</v>
      </c>
    </row>
    <row r="46" spans="1:15" x14ac:dyDescent="0.25">
      <c r="A46" t="s">
        <v>23</v>
      </c>
      <c r="B46">
        <v>3.27</v>
      </c>
      <c r="C46">
        <v>3.29</v>
      </c>
      <c r="D46">
        <v>3.79</v>
      </c>
      <c r="E46">
        <v>3.64</v>
      </c>
      <c r="F46">
        <v>3.83</v>
      </c>
      <c r="G46">
        <v>3.61</v>
      </c>
      <c r="H46">
        <v>3.75</v>
      </c>
      <c r="I46">
        <v>3.36</v>
      </c>
      <c r="J46">
        <v>3.4</v>
      </c>
      <c r="K46">
        <v>3.23</v>
      </c>
      <c r="L46">
        <v>3.56</v>
      </c>
      <c r="M46">
        <v>3.18</v>
      </c>
      <c r="N46">
        <v>3.05</v>
      </c>
      <c r="O46">
        <v>3.14</v>
      </c>
    </row>
    <row r="47" spans="1:15" x14ac:dyDescent="0.25">
      <c r="A47" t="s">
        <v>24</v>
      </c>
      <c r="B47">
        <v>3.82</v>
      </c>
      <c r="C47">
        <v>3.6</v>
      </c>
      <c r="D47">
        <v>3.69</v>
      </c>
      <c r="E47">
        <v>4.0599999999999996</v>
      </c>
      <c r="F47">
        <v>3.65</v>
      </c>
      <c r="G47">
        <v>3.43</v>
      </c>
      <c r="H47">
        <v>3.13</v>
      </c>
      <c r="I47">
        <v>2.61</v>
      </c>
      <c r="J47">
        <v>3.47</v>
      </c>
      <c r="K47">
        <v>4.29</v>
      </c>
      <c r="L47">
        <v>5.55</v>
      </c>
      <c r="M47">
        <v>4.78</v>
      </c>
      <c r="N47">
        <v>4.0199999999999996</v>
      </c>
      <c r="O47">
        <v>5.56</v>
      </c>
    </row>
    <row r="48" spans="1:15" ht="15.75" thickBot="1" x14ac:dyDescent="0.3">
      <c r="A48" s="54" t="s">
        <v>25</v>
      </c>
      <c r="B48" s="55" t="s">
        <v>22</v>
      </c>
      <c r="C48" s="55" t="s">
        <v>22</v>
      </c>
      <c r="D48" s="55" t="s">
        <v>22</v>
      </c>
      <c r="E48" s="55" t="s">
        <v>22</v>
      </c>
      <c r="F48" s="55" t="s">
        <v>22</v>
      </c>
      <c r="G48" s="55" t="s">
        <v>22</v>
      </c>
      <c r="H48" s="55" t="s">
        <v>22</v>
      </c>
      <c r="I48" s="55" t="s">
        <v>22</v>
      </c>
      <c r="J48" s="55" t="s">
        <v>22</v>
      </c>
      <c r="K48" s="55" t="s">
        <v>22</v>
      </c>
      <c r="L48" s="55" t="s">
        <v>22</v>
      </c>
      <c r="M48" s="55" t="s">
        <v>22</v>
      </c>
      <c r="N48" s="55" t="s">
        <v>22</v>
      </c>
      <c r="O48" s="55" t="s">
        <v>22</v>
      </c>
    </row>
    <row r="52" spans="1:15" x14ac:dyDescent="0.25">
      <c r="A52" s="2" t="s">
        <v>436</v>
      </c>
    </row>
    <row r="53" spans="1:15" x14ac:dyDescent="0.25">
      <c r="A53" s="22" t="s">
        <v>440</v>
      </c>
    </row>
    <row r="55" spans="1:15" ht="15.75" thickBot="1" x14ac:dyDescent="0.3">
      <c r="A55" s="54"/>
      <c r="B55" s="54">
        <v>2010</v>
      </c>
      <c r="C55" s="54">
        <v>2011</v>
      </c>
      <c r="D55" s="54">
        <v>2012</v>
      </c>
      <c r="E55" s="54">
        <v>2013</v>
      </c>
      <c r="F55" s="54">
        <v>2014</v>
      </c>
      <c r="G55" s="54">
        <v>2015</v>
      </c>
      <c r="H55" s="54">
        <v>2016</v>
      </c>
      <c r="I55" s="54">
        <v>2017</v>
      </c>
      <c r="J55" s="54">
        <v>2018</v>
      </c>
      <c r="K55" s="54">
        <v>2019</v>
      </c>
      <c r="L55" s="54">
        <v>2020</v>
      </c>
      <c r="M55" s="54">
        <v>2021</v>
      </c>
      <c r="N55" s="54">
        <v>2022</v>
      </c>
      <c r="O55" s="54">
        <v>2023</v>
      </c>
    </row>
    <row r="56" spans="1:15" x14ac:dyDescent="0.25">
      <c r="A56" t="s">
        <v>21</v>
      </c>
      <c r="B56">
        <v>5.81</v>
      </c>
      <c r="C56">
        <v>5.66</v>
      </c>
      <c r="D56">
        <v>5.42</v>
      </c>
      <c r="E56">
        <v>5.1100000000000003</v>
      </c>
      <c r="F56">
        <v>5.03</v>
      </c>
      <c r="G56">
        <v>4.9000000000000004</v>
      </c>
      <c r="H56">
        <v>5.04</v>
      </c>
      <c r="I56">
        <v>5.13</v>
      </c>
      <c r="J56">
        <v>5.22</v>
      </c>
      <c r="K56">
        <v>5.26</v>
      </c>
      <c r="L56">
        <v>5.41</v>
      </c>
      <c r="M56">
        <v>5.86</v>
      </c>
      <c r="N56">
        <v>6.05</v>
      </c>
      <c r="O56">
        <v>5.88</v>
      </c>
    </row>
    <row r="57" spans="1:15" x14ac:dyDescent="0.25">
      <c r="A57" t="s">
        <v>23</v>
      </c>
      <c r="B57">
        <v>4.4000000000000004</v>
      </c>
      <c r="C57">
        <v>4.4000000000000004</v>
      </c>
      <c r="D57">
        <v>4.0599999999999996</v>
      </c>
      <c r="E57">
        <v>3.78</v>
      </c>
      <c r="F57">
        <v>3.76</v>
      </c>
      <c r="G57">
        <v>3.95</v>
      </c>
      <c r="H57">
        <v>3.93</v>
      </c>
      <c r="I57">
        <v>4.3</v>
      </c>
      <c r="J57">
        <v>4.42</v>
      </c>
      <c r="K57">
        <v>4.4800000000000004</v>
      </c>
      <c r="L57">
        <v>4.5</v>
      </c>
      <c r="M57">
        <v>5.2</v>
      </c>
      <c r="N57">
        <v>5.45</v>
      </c>
      <c r="O57">
        <v>5.34</v>
      </c>
    </row>
    <row r="58" spans="1:15" x14ac:dyDescent="0.25">
      <c r="A58" t="s">
        <v>24</v>
      </c>
      <c r="B58">
        <v>3.86</v>
      </c>
      <c r="C58">
        <v>3.63</v>
      </c>
      <c r="D58">
        <v>3.52</v>
      </c>
      <c r="E58">
        <v>3.21</v>
      </c>
      <c r="F58">
        <v>3.03</v>
      </c>
      <c r="G58">
        <v>3.11</v>
      </c>
      <c r="H58">
        <v>3.13</v>
      </c>
      <c r="I58">
        <v>3.15</v>
      </c>
      <c r="J58">
        <v>3.37</v>
      </c>
      <c r="K58">
        <v>4.03</v>
      </c>
      <c r="L58">
        <v>4.3600000000000003</v>
      </c>
      <c r="M58">
        <v>4.71</v>
      </c>
      <c r="N58">
        <v>4.68</v>
      </c>
      <c r="O58">
        <v>4.6900000000000004</v>
      </c>
    </row>
    <row r="59" spans="1:15" ht="15.75" thickBot="1" x14ac:dyDescent="0.3">
      <c r="A59" s="54" t="s">
        <v>25</v>
      </c>
      <c r="B59" s="54">
        <v>3.36</v>
      </c>
      <c r="C59" s="54">
        <v>3.09</v>
      </c>
      <c r="D59" s="54">
        <v>2.9</v>
      </c>
      <c r="E59" s="54">
        <v>2.4500000000000002</v>
      </c>
      <c r="F59" s="54">
        <v>2.63</v>
      </c>
      <c r="G59" s="54">
        <v>2.57</v>
      </c>
      <c r="H59" s="54">
        <v>2.94</v>
      </c>
      <c r="I59" s="54">
        <v>3.45</v>
      </c>
      <c r="J59" s="54">
        <v>3.38</v>
      </c>
      <c r="K59" s="54">
        <v>3.67</v>
      </c>
      <c r="L59" s="54">
        <v>3.73</v>
      </c>
      <c r="M59" s="54">
        <v>4.01</v>
      </c>
      <c r="N59" s="54">
        <v>4.04</v>
      </c>
      <c r="O59" s="54">
        <v>3.72</v>
      </c>
    </row>
    <row r="61" spans="1:15" x14ac:dyDescent="0.25">
      <c r="A61" t="s">
        <v>28</v>
      </c>
    </row>
    <row r="62" spans="1:15" x14ac:dyDescent="0.25">
      <c r="A62" t="s">
        <v>441</v>
      </c>
    </row>
    <row r="64" spans="1:15" x14ac:dyDescent="0.25">
      <c r="A64" s="28" t="s">
        <v>30</v>
      </c>
    </row>
    <row r="65" spans="1:9" x14ac:dyDescent="0.25">
      <c r="A65" t="s">
        <v>31</v>
      </c>
    </row>
    <row r="67" spans="1:9" x14ac:dyDescent="0.25">
      <c r="A67" s="28" t="s">
        <v>32</v>
      </c>
    </row>
    <row r="68" spans="1:9" x14ac:dyDescent="0.25">
      <c r="A68" t="s">
        <v>275</v>
      </c>
    </row>
    <row r="73" spans="1:9" x14ac:dyDescent="0.25">
      <c r="A73" s="29" t="s">
        <v>35</v>
      </c>
    </row>
    <row r="74" spans="1:9" x14ac:dyDescent="0.25">
      <c r="A74" s="30" t="s">
        <v>442</v>
      </c>
      <c r="B74" s="16"/>
      <c r="C74" s="16"/>
      <c r="D74" s="16"/>
      <c r="E74" s="16"/>
      <c r="F74" s="16"/>
      <c r="G74" s="16"/>
      <c r="H74" s="16"/>
      <c r="I74" s="16"/>
    </row>
    <row r="75" spans="1:9" x14ac:dyDescent="0.25">
      <c r="A75" s="16"/>
      <c r="B75" s="16"/>
      <c r="C75" s="16"/>
      <c r="D75" s="16"/>
      <c r="E75" s="16"/>
      <c r="F75" s="16"/>
      <c r="G75" s="16"/>
      <c r="H75" s="16"/>
      <c r="I75" s="16"/>
    </row>
    <row r="76" spans="1:9" x14ac:dyDescent="0.25">
      <c r="A76" s="16"/>
      <c r="B76" s="16"/>
      <c r="C76" s="16"/>
      <c r="D76" s="16"/>
      <c r="E76" s="16"/>
      <c r="F76" s="16"/>
      <c r="G76" s="16"/>
      <c r="H76" s="16"/>
      <c r="I76" s="16"/>
    </row>
    <row r="77" spans="1:9" x14ac:dyDescent="0.25">
      <c r="A77" s="16"/>
      <c r="B77" s="16"/>
      <c r="C77" s="16"/>
      <c r="D77" s="16"/>
      <c r="E77" s="16"/>
      <c r="F77" s="16"/>
      <c r="G77" s="16"/>
      <c r="H77" s="16"/>
      <c r="I77" s="16"/>
    </row>
    <row r="78" spans="1:9" x14ac:dyDescent="0.25">
      <c r="A78" s="16"/>
      <c r="B78" s="16"/>
      <c r="C78" s="16"/>
      <c r="D78" s="16"/>
      <c r="E78" s="16"/>
      <c r="F78" s="16"/>
      <c r="G78" s="16"/>
      <c r="H78" s="16"/>
      <c r="I78" s="16"/>
    </row>
    <row r="79" spans="1:9" x14ac:dyDescent="0.25">
      <c r="A79" s="16"/>
      <c r="B79" s="16"/>
      <c r="C79" s="16"/>
      <c r="D79" s="16"/>
      <c r="E79" s="16"/>
      <c r="F79" s="16"/>
      <c r="G79" s="16"/>
      <c r="H79" s="16"/>
      <c r="I79" s="16"/>
    </row>
    <row r="80" spans="1:9" x14ac:dyDescent="0.25">
      <c r="A80" s="16"/>
      <c r="B80" s="16"/>
      <c r="C80" s="16"/>
      <c r="D80" s="16"/>
      <c r="E80" s="16"/>
      <c r="F80" s="16"/>
      <c r="G80" s="16"/>
      <c r="H80" s="16"/>
      <c r="I80" s="16"/>
    </row>
    <row r="81" spans="1:9" x14ac:dyDescent="0.25">
      <c r="A81" s="16"/>
      <c r="B81" s="16"/>
      <c r="C81" s="16"/>
      <c r="D81" s="16"/>
      <c r="E81" s="16"/>
      <c r="F81" s="16"/>
      <c r="G81" s="16"/>
      <c r="H81" s="16"/>
      <c r="I81" s="16"/>
    </row>
  </sheetData>
  <mergeCells count="11">
    <mergeCell ref="A12:C12"/>
    <mergeCell ref="B13:C13"/>
    <mergeCell ref="B14:C14"/>
    <mergeCell ref="B15:C15"/>
    <mergeCell ref="A74:I81"/>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21942"/>
  </sheetPr>
  <dimension ref="A1:O66"/>
  <sheetViews>
    <sheetView workbookViewId="0">
      <selection activeCell="J1" sqref="J1"/>
    </sheetView>
  </sheetViews>
  <sheetFormatPr defaultRowHeight="15" x14ac:dyDescent="0.25"/>
  <cols>
    <col min="1" max="1" width="15.7109375" customWidth="1"/>
  </cols>
  <sheetData>
    <row r="1" spans="1:6" ht="23.25" x14ac:dyDescent="0.35">
      <c r="A1" s="53" t="s">
        <v>424</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443</v>
      </c>
      <c r="C6" s="8"/>
      <c r="D6" s="8"/>
      <c r="E6" s="8"/>
      <c r="F6" s="8"/>
    </row>
    <row r="7" spans="1:6" x14ac:dyDescent="0.25">
      <c r="A7" s="12" t="s">
        <v>4</v>
      </c>
      <c r="B7" s="9" t="s">
        <v>444</v>
      </c>
      <c r="C7" s="9"/>
      <c r="D7" s="9"/>
      <c r="E7" s="9"/>
      <c r="F7" s="9"/>
    </row>
    <row r="8" spans="1:6" x14ac:dyDescent="0.25">
      <c r="A8" s="12" t="s">
        <v>6</v>
      </c>
      <c r="B8" s="10" t="s">
        <v>445</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6"/>
      <c r="D12" s="6"/>
      <c r="E12" s="7"/>
    </row>
    <row r="13" spans="1:6" x14ac:dyDescent="0.25">
      <c r="A13" s="20" t="s">
        <v>13</v>
      </c>
      <c r="B13" s="17" t="s">
        <v>14</v>
      </c>
      <c r="C13" s="17"/>
      <c r="D13" s="17"/>
      <c r="E13" s="17"/>
    </row>
    <row r="14" spans="1:6" x14ac:dyDescent="0.25">
      <c r="A14" s="12" t="s">
        <v>15</v>
      </c>
      <c r="B14" s="9" t="s">
        <v>446</v>
      </c>
      <c r="C14" s="9"/>
      <c r="D14" s="9"/>
      <c r="E14" s="9"/>
    </row>
    <row r="15" spans="1:6" x14ac:dyDescent="0.25">
      <c r="A15" s="13" t="s">
        <v>17</v>
      </c>
      <c r="B15" s="19" t="s">
        <v>18</v>
      </c>
      <c r="C15" s="19"/>
      <c r="D15" s="19"/>
      <c r="E15" s="19"/>
    </row>
    <row r="19" spans="1:15" x14ac:dyDescent="0.25">
      <c r="A19" s="2" t="s">
        <v>447</v>
      </c>
    </row>
    <row r="20" spans="1:15" x14ac:dyDescent="0.25">
      <c r="A20" s="22" t="s">
        <v>448</v>
      </c>
    </row>
    <row r="22" spans="1:15" ht="15.75" thickBot="1" x14ac:dyDescent="0.3">
      <c r="A22" s="54"/>
      <c r="B22" s="54">
        <v>2010</v>
      </c>
      <c r="C22" s="54">
        <v>2011</v>
      </c>
      <c r="D22" s="54">
        <v>2012</v>
      </c>
      <c r="E22" s="54">
        <v>2013</v>
      </c>
      <c r="F22" s="54">
        <v>2014</v>
      </c>
      <c r="G22" s="54">
        <v>2015</v>
      </c>
      <c r="H22" s="54">
        <v>2016</v>
      </c>
      <c r="I22" s="54">
        <v>2017</v>
      </c>
      <c r="J22" s="54">
        <v>2018</v>
      </c>
      <c r="K22" s="54">
        <v>2019</v>
      </c>
      <c r="L22" s="54">
        <v>2020</v>
      </c>
      <c r="M22" s="54">
        <v>2021</v>
      </c>
      <c r="N22" s="54">
        <v>2022</v>
      </c>
      <c r="O22" s="54">
        <v>2023</v>
      </c>
    </row>
    <row r="23" spans="1:15" x14ac:dyDescent="0.25">
      <c r="A23" t="s">
        <v>21</v>
      </c>
      <c r="B23">
        <v>15.4</v>
      </c>
      <c r="C23">
        <v>15.5</v>
      </c>
      <c r="D23">
        <v>16</v>
      </c>
      <c r="E23">
        <v>16.399999999999999</v>
      </c>
      <c r="F23">
        <v>16</v>
      </c>
      <c r="G23">
        <v>15.5</v>
      </c>
      <c r="H23">
        <v>14.8</v>
      </c>
      <c r="I23">
        <v>14</v>
      </c>
      <c r="J23">
        <v>13.3</v>
      </c>
      <c r="K23">
        <v>12.8</v>
      </c>
      <c r="L23">
        <v>13.9</v>
      </c>
      <c r="M23">
        <v>13.1</v>
      </c>
      <c r="N23">
        <v>11.7</v>
      </c>
      <c r="O23">
        <v>11.2</v>
      </c>
    </row>
    <row r="24" spans="1:15" x14ac:dyDescent="0.25">
      <c r="A24" t="s">
        <v>23</v>
      </c>
      <c r="B24">
        <v>8.1999999999999993</v>
      </c>
      <c r="C24">
        <v>8.4</v>
      </c>
      <c r="D24">
        <v>9</v>
      </c>
      <c r="E24">
        <v>8.1999999999999993</v>
      </c>
      <c r="F24">
        <v>8</v>
      </c>
      <c r="G24">
        <v>8.5</v>
      </c>
      <c r="H24">
        <v>8.4</v>
      </c>
      <c r="I24">
        <v>9.8000000000000007</v>
      </c>
      <c r="J24">
        <v>9.6</v>
      </c>
      <c r="K24">
        <v>9.6</v>
      </c>
      <c r="L24">
        <v>10.199999999999999</v>
      </c>
      <c r="M24">
        <v>8.4</v>
      </c>
      <c r="N24">
        <v>7.9</v>
      </c>
      <c r="O24">
        <v>8.6</v>
      </c>
    </row>
    <row r="25" spans="1:15" x14ac:dyDescent="0.25">
      <c r="A25" t="s">
        <v>24</v>
      </c>
      <c r="B25">
        <v>17.600000000000001</v>
      </c>
      <c r="C25">
        <v>19.100000000000001</v>
      </c>
      <c r="D25">
        <v>19.899999999999999</v>
      </c>
      <c r="E25">
        <v>22.1</v>
      </c>
      <c r="F25">
        <v>21.7</v>
      </c>
      <c r="G25">
        <v>19.8</v>
      </c>
      <c r="H25">
        <v>19.399999999999999</v>
      </c>
      <c r="I25">
        <v>17.899999999999999</v>
      </c>
      <c r="J25">
        <v>15.5</v>
      </c>
      <c r="K25">
        <v>14.3</v>
      </c>
      <c r="L25">
        <v>14.5</v>
      </c>
      <c r="M25">
        <v>14.9</v>
      </c>
      <c r="N25">
        <v>13.1</v>
      </c>
      <c r="O25">
        <v>11.8</v>
      </c>
    </row>
    <row r="26" spans="1:15" ht="15.75" thickBot="1" x14ac:dyDescent="0.3">
      <c r="A26" s="54" t="s">
        <v>25</v>
      </c>
      <c r="B26" s="54">
        <v>70665</v>
      </c>
      <c r="C26" s="54">
        <v>29.8</v>
      </c>
      <c r="D26" s="54">
        <v>29.6</v>
      </c>
      <c r="E26" s="54">
        <v>28.6</v>
      </c>
      <c r="F26" s="54">
        <v>26.4</v>
      </c>
      <c r="G26" s="54">
        <v>25.5</v>
      </c>
      <c r="H26" s="54">
        <v>23.1</v>
      </c>
      <c r="I26" s="54">
        <v>22.5</v>
      </c>
      <c r="J26" s="54">
        <v>20.8</v>
      </c>
      <c r="K26" s="54">
        <v>19.7</v>
      </c>
      <c r="L26" s="54">
        <v>20.8</v>
      </c>
      <c r="M26" s="54">
        <v>19.100000000000001</v>
      </c>
      <c r="N26" s="54">
        <v>15.4</v>
      </c>
      <c r="O26" s="54">
        <v>15.2</v>
      </c>
    </row>
    <row r="30" spans="1:15" x14ac:dyDescent="0.25">
      <c r="A30" s="2" t="s">
        <v>447</v>
      </c>
    </row>
    <row r="31" spans="1:15" x14ac:dyDescent="0.25">
      <c r="A31" s="22" t="s">
        <v>449</v>
      </c>
    </row>
    <row r="33" spans="1:15" ht="15.75" thickBot="1" x14ac:dyDescent="0.3">
      <c r="A33" s="54"/>
      <c r="B33" s="54">
        <v>2010</v>
      </c>
      <c r="C33" s="54">
        <v>2011</v>
      </c>
      <c r="D33" s="54">
        <v>2012</v>
      </c>
      <c r="E33" s="54">
        <v>2013</v>
      </c>
      <c r="F33" s="54">
        <v>2014</v>
      </c>
      <c r="G33" s="54">
        <v>2015</v>
      </c>
      <c r="H33" s="54">
        <v>2016</v>
      </c>
      <c r="I33" s="54">
        <v>2017</v>
      </c>
      <c r="J33" s="54">
        <v>2018</v>
      </c>
      <c r="K33" s="54">
        <v>2019</v>
      </c>
      <c r="L33" s="54">
        <v>2020</v>
      </c>
      <c r="M33" s="54">
        <v>2021</v>
      </c>
      <c r="N33" s="54">
        <v>2022</v>
      </c>
      <c r="O33" s="54">
        <v>2023</v>
      </c>
    </row>
    <row r="34" spans="1:15" x14ac:dyDescent="0.25">
      <c r="A34" t="s">
        <v>21</v>
      </c>
      <c r="B34">
        <v>13.7</v>
      </c>
      <c r="C34">
        <v>13.7</v>
      </c>
      <c r="D34">
        <v>14.4</v>
      </c>
      <c r="E34">
        <v>14.8</v>
      </c>
      <c r="F34">
        <v>14.4</v>
      </c>
      <c r="G34">
        <v>13.9</v>
      </c>
      <c r="H34">
        <v>13</v>
      </c>
      <c r="I34">
        <v>12.1</v>
      </c>
      <c r="J34">
        <v>11.4</v>
      </c>
      <c r="K34">
        <v>11</v>
      </c>
      <c r="L34">
        <v>12.5</v>
      </c>
      <c r="M34">
        <v>11.8</v>
      </c>
      <c r="N34">
        <v>10.5</v>
      </c>
      <c r="O34">
        <v>10.1</v>
      </c>
    </row>
    <row r="35" spans="1:15" x14ac:dyDescent="0.25">
      <c r="A35" t="s">
        <v>23</v>
      </c>
      <c r="B35">
        <v>8.6</v>
      </c>
      <c r="C35">
        <v>7.9</v>
      </c>
      <c r="D35">
        <v>8.9</v>
      </c>
      <c r="E35">
        <v>7.8</v>
      </c>
      <c r="F35">
        <v>7.4</v>
      </c>
      <c r="G35">
        <v>8.1999999999999993</v>
      </c>
      <c r="H35">
        <v>8.1999999999999993</v>
      </c>
      <c r="I35">
        <v>9.1</v>
      </c>
      <c r="J35">
        <v>9.5</v>
      </c>
      <c r="K35">
        <v>9.5</v>
      </c>
      <c r="L35">
        <v>9.9</v>
      </c>
      <c r="M35">
        <v>8</v>
      </c>
      <c r="N35">
        <v>7.6</v>
      </c>
      <c r="O35">
        <v>8.3000000000000007</v>
      </c>
    </row>
    <row r="36" spans="1:15" x14ac:dyDescent="0.25">
      <c r="A36" t="s">
        <v>24</v>
      </c>
      <c r="B36">
        <v>18</v>
      </c>
      <c r="C36">
        <v>19.3</v>
      </c>
      <c r="D36">
        <v>20.399999999999999</v>
      </c>
      <c r="E36">
        <v>22.5</v>
      </c>
      <c r="F36">
        <v>22.4</v>
      </c>
      <c r="G36">
        <v>20.399999999999999</v>
      </c>
      <c r="H36">
        <v>19.5</v>
      </c>
      <c r="I36">
        <v>16.8</v>
      </c>
      <c r="J36">
        <v>13.3</v>
      </c>
      <c r="K36">
        <v>12.6</v>
      </c>
      <c r="L36">
        <v>13.2</v>
      </c>
      <c r="M36">
        <v>13.6</v>
      </c>
      <c r="N36">
        <v>11.2</v>
      </c>
      <c r="O36">
        <v>11</v>
      </c>
    </row>
    <row r="37" spans="1:15" ht="15.75" thickBot="1" x14ac:dyDescent="0.3">
      <c r="A37" s="54" t="s">
        <v>25</v>
      </c>
      <c r="B37" s="54">
        <v>66947.899999999994</v>
      </c>
      <c r="C37" s="54">
        <v>28.4</v>
      </c>
      <c r="D37" s="54">
        <v>27.7</v>
      </c>
      <c r="E37" s="54">
        <v>25.6</v>
      </c>
      <c r="F37" s="54">
        <v>24.9</v>
      </c>
      <c r="G37" s="54">
        <v>24.1</v>
      </c>
      <c r="H37" s="54">
        <v>21.1</v>
      </c>
      <c r="I37" s="54">
        <v>20.7</v>
      </c>
      <c r="J37" s="54">
        <v>18.600000000000001</v>
      </c>
      <c r="K37" s="54">
        <v>17.899999999999999</v>
      </c>
      <c r="L37" s="54">
        <v>19.3</v>
      </c>
      <c r="M37" s="54">
        <v>17.3</v>
      </c>
      <c r="N37" s="54">
        <v>13.4</v>
      </c>
      <c r="O37" s="54">
        <v>14</v>
      </c>
    </row>
    <row r="41" spans="1:15" x14ac:dyDescent="0.25">
      <c r="A41" s="2" t="s">
        <v>447</v>
      </c>
    </row>
    <row r="42" spans="1:15" x14ac:dyDescent="0.25">
      <c r="A42" s="22" t="s">
        <v>450</v>
      </c>
    </row>
    <row r="44" spans="1:15" ht="15.75" thickBot="1" x14ac:dyDescent="0.3">
      <c r="A44" s="54"/>
      <c r="B44" s="54">
        <v>2010</v>
      </c>
      <c r="C44" s="54">
        <v>2011</v>
      </c>
      <c r="D44" s="54">
        <v>2012</v>
      </c>
      <c r="E44" s="54">
        <v>2013</v>
      </c>
      <c r="F44" s="54">
        <v>2014</v>
      </c>
      <c r="G44" s="54">
        <v>2015</v>
      </c>
      <c r="H44" s="54">
        <v>2016</v>
      </c>
      <c r="I44" s="54">
        <v>2017</v>
      </c>
      <c r="J44" s="54">
        <v>2018</v>
      </c>
      <c r="K44" s="54">
        <v>2019</v>
      </c>
      <c r="L44" s="54">
        <v>2020</v>
      </c>
      <c r="M44" s="54">
        <v>2021</v>
      </c>
      <c r="N44" s="54">
        <v>2022</v>
      </c>
      <c r="O44" s="54">
        <v>2023</v>
      </c>
    </row>
    <row r="45" spans="1:15" x14ac:dyDescent="0.25">
      <c r="A45" t="s">
        <v>21</v>
      </c>
      <c r="B45">
        <v>17.2</v>
      </c>
      <c r="C45">
        <v>17.2</v>
      </c>
      <c r="D45">
        <v>17.600000000000001</v>
      </c>
      <c r="E45">
        <v>17.899999999999999</v>
      </c>
      <c r="F45">
        <v>17.600000000000001</v>
      </c>
      <c r="G45">
        <v>17.100000000000001</v>
      </c>
      <c r="H45">
        <v>16.7</v>
      </c>
      <c r="I45">
        <v>16</v>
      </c>
      <c r="J45">
        <v>15.3</v>
      </c>
      <c r="K45">
        <v>14.7</v>
      </c>
      <c r="L45">
        <v>15.4</v>
      </c>
      <c r="M45">
        <v>14.5</v>
      </c>
      <c r="N45">
        <v>13</v>
      </c>
      <c r="O45">
        <v>12.5</v>
      </c>
    </row>
    <row r="46" spans="1:15" x14ac:dyDescent="0.25">
      <c r="A46" t="s">
        <v>23</v>
      </c>
      <c r="B46">
        <v>7.7</v>
      </c>
      <c r="C46">
        <v>8.9</v>
      </c>
      <c r="D46">
        <v>9</v>
      </c>
      <c r="E46">
        <v>8.6999999999999993</v>
      </c>
      <c r="F46">
        <v>8.6999999999999993</v>
      </c>
      <c r="G46">
        <v>8.9</v>
      </c>
      <c r="H46">
        <v>8.6999999999999993</v>
      </c>
      <c r="I46">
        <v>10.5</v>
      </c>
      <c r="J46">
        <v>9.6999999999999993</v>
      </c>
      <c r="K46">
        <v>9.6</v>
      </c>
      <c r="L46">
        <v>10.4</v>
      </c>
      <c r="M46">
        <v>8.9</v>
      </c>
      <c r="N46">
        <v>8.3000000000000007</v>
      </c>
      <c r="O46">
        <v>8.9</v>
      </c>
    </row>
    <row r="47" spans="1:15" x14ac:dyDescent="0.25">
      <c r="A47" t="s">
        <v>24</v>
      </c>
      <c r="B47">
        <v>17.3</v>
      </c>
      <c r="C47">
        <v>18.899999999999999</v>
      </c>
      <c r="D47">
        <v>19.399999999999999</v>
      </c>
      <c r="E47">
        <v>21.8</v>
      </c>
      <c r="F47">
        <v>20.9</v>
      </c>
      <c r="G47">
        <v>19.2</v>
      </c>
      <c r="H47">
        <v>19.3</v>
      </c>
      <c r="I47">
        <v>18.899999999999999</v>
      </c>
      <c r="J47">
        <v>17.8</v>
      </c>
      <c r="K47">
        <v>16.2</v>
      </c>
      <c r="L47">
        <v>15.9</v>
      </c>
      <c r="M47">
        <v>16.2</v>
      </c>
      <c r="N47">
        <v>15.1</v>
      </c>
      <c r="O47">
        <v>12.7</v>
      </c>
    </row>
    <row r="48" spans="1:15" ht="15.75" thickBot="1" x14ac:dyDescent="0.3">
      <c r="A48" s="54" t="s">
        <v>25</v>
      </c>
      <c r="B48" s="54">
        <v>74872.7</v>
      </c>
      <c r="C48" s="54">
        <v>31.3</v>
      </c>
      <c r="D48" s="54">
        <v>31.9</v>
      </c>
      <c r="E48" s="54">
        <v>31.9</v>
      </c>
      <c r="F48" s="54">
        <v>28</v>
      </c>
      <c r="G48" s="54">
        <v>27</v>
      </c>
      <c r="H48" s="54">
        <v>25.2</v>
      </c>
      <c r="I48" s="54">
        <v>24.3</v>
      </c>
      <c r="J48" s="54">
        <v>23.1</v>
      </c>
      <c r="K48" s="54">
        <v>21.6</v>
      </c>
      <c r="L48" s="54">
        <v>22.3</v>
      </c>
      <c r="M48" s="54">
        <v>21</v>
      </c>
      <c r="N48" s="54">
        <v>17.5</v>
      </c>
      <c r="O48" s="54">
        <v>16.600000000000001</v>
      </c>
    </row>
    <row r="50" spans="1:9" x14ac:dyDescent="0.25">
      <c r="A50" t="s">
        <v>28</v>
      </c>
    </row>
    <row r="51" spans="1:9" x14ac:dyDescent="0.25">
      <c r="A51" t="s">
        <v>451</v>
      </c>
    </row>
    <row r="53" spans="1:9" x14ac:dyDescent="0.25">
      <c r="A53" s="28" t="s">
        <v>32</v>
      </c>
    </row>
    <row r="54" spans="1:9" x14ac:dyDescent="0.25">
      <c r="A54" t="s">
        <v>33</v>
      </c>
    </row>
    <row r="59" spans="1:9" x14ac:dyDescent="0.25">
      <c r="A59" s="29" t="s">
        <v>35</v>
      </c>
    </row>
    <row r="60" spans="1:9" x14ac:dyDescent="0.25">
      <c r="A60" s="30" t="s">
        <v>452</v>
      </c>
      <c r="B60" s="16"/>
      <c r="C60" s="16"/>
      <c r="D60" s="16"/>
      <c r="E60" s="16"/>
      <c r="F60" s="16"/>
      <c r="G60" s="16"/>
      <c r="H60" s="16"/>
      <c r="I60" s="16"/>
    </row>
    <row r="61" spans="1:9" x14ac:dyDescent="0.25">
      <c r="A61" s="16"/>
      <c r="B61" s="16"/>
      <c r="C61" s="16"/>
      <c r="D61" s="16"/>
      <c r="E61" s="16"/>
      <c r="F61" s="16"/>
      <c r="G61" s="16"/>
      <c r="H61" s="16"/>
      <c r="I61" s="16"/>
    </row>
    <row r="62" spans="1:9" x14ac:dyDescent="0.25">
      <c r="A62" s="16"/>
      <c r="B62" s="16"/>
      <c r="C62" s="16"/>
      <c r="D62" s="16"/>
      <c r="E62" s="16"/>
      <c r="F62" s="16"/>
      <c r="G62" s="16"/>
      <c r="H62" s="16"/>
      <c r="I62" s="16"/>
    </row>
    <row r="63" spans="1:9" x14ac:dyDescent="0.25">
      <c r="A63" s="16"/>
      <c r="B63" s="16"/>
      <c r="C63" s="16"/>
      <c r="D63" s="16"/>
      <c r="E63" s="16"/>
      <c r="F63" s="16"/>
      <c r="G63" s="16"/>
      <c r="H63" s="16"/>
      <c r="I63" s="16"/>
    </row>
    <row r="64" spans="1:9" x14ac:dyDescent="0.25">
      <c r="A64" s="16"/>
      <c r="B64" s="16"/>
      <c r="C64" s="16"/>
      <c r="D64" s="16"/>
      <c r="E64" s="16"/>
      <c r="F64" s="16"/>
      <c r="G64" s="16"/>
      <c r="H64" s="16"/>
      <c r="I64" s="16"/>
    </row>
    <row r="65" spans="1:9" x14ac:dyDescent="0.25">
      <c r="A65" s="16"/>
      <c r="B65" s="16"/>
      <c r="C65" s="16"/>
      <c r="D65" s="16"/>
      <c r="E65" s="16"/>
      <c r="F65" s="16"/>
      <c r="G65" s="16"/>
      <c r="H65" s="16"/>
      <c r="I65" s="16"/>
    </row>
    <row r="66" spans="1:9" x14ac:dyDescent="0.25">
      <c r="A66" s="16"/>
      <c r="B66" s="16"/>
      <c r="C66" s="16"/>
      <c r="D66" s="16"/>
      <c r="E66" s="16"/>
      <c r="F66" s="16"/>
      <c r="G66" s="16"/>
      <c r="H66" s="16"/>
      <c r="I66" s="16"/>
    </row>
  </sheetData>
  <mergeCells count="11">
    <mergeCell ref="A12:E12"/>
    <mergeCell ref="B13:E13"/>
    <mergeCell ref="B14:E14"/>
    <mergeCell ref="B15:E15"/>
    <mergeCell ref="A60:I66"/>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21942"/>
  </sheetPr>
  <dimension ref="A1:O67"/>
  <sheetViews>
    <sheetView workbookViewId="0">
      <selection activeCell="J1" sqref="J1"/>
    </sheetView>
  </sheetViews>
  <sheetFormatPr defaultRowHeight="15" x14ac:dyDescent="0.25"/>
  <cols>
    <col min="1" max="1" width="15.7109375" customWidth="1"/>
  </cols>
  <sheetData>
    <row r="1" spans="1:5" ht="23.25" x14ac:dyDescent="0.35">
      <c r="A1" s="53" t="s">
        <v>424</v>
      </c>
    </row>
    <row r="2" spans="1:5" x14ac:dyDescent="0.25">
      <c r="A2" s="4" t="str">
        <f>HYPERLINK("#CONTENTS!A1", "CONTENTS")</f>
        <v>CONTENTS</v>
      </c>
    </row>
    <row r="5" spans="1:5" x14ac:dyDescent="0.25">
      <c r="A5" s="5" t="s">
        <v>1</v>
      </c>
      <c r="B5" s="6"/>
      <c r="C5" s="6"/>
      <c r="D5" s="7"/>
    </row>
    <row r="6" spans="1:5" x14ac:dyDescent="0.25">
      <c r="A6" s="20" t="s">
        <v>2</v>
      </c>
      <c r="B6" s="17" t="s">
        <v>453</v>
      </c>
      <c r="C6" s="17"/>
      <c r="D6" s="17"/>
    </row>
    <row r="7" spans="1:5" x14ac:dyDescent="0.25">
      <c r="A7" s="12" t="s">
        <v>4</v>
      </c>
      <c r="B7" s="9" t="s">
        <v>454</v>
      </c>
      <c r="C7" s="9"/>
      <c r="D7" s="9"/>
    </row>
    <row r="8" spans="1:5" x14ac:dyDescent="0.25">
      <c r="A8" s="12" t="s">
        <v>6</v>
      </c>
      <c r="B8" s="10" t="s">
        <v>455</v>
      </c>
      <c r="C8" s="9"/>
      <c r="D8" s="9"/>
    </row>
    <row r="9" spans="1:5" x14ac:dyDescent="0.25">
      <c r="A9" s="12" t="s">
        <v>8</v>
      </c>
      <c r="B9" s="10" t="s">
        <v>9</v>
      </c>
      <c r="C9" s="9"/>
      <c r="D9" s="9"/>
    </row>
    <row r="10" spans="1:5" x14ac:dyDescent="0.25">
      <c r="A10" s="13" t="s">
        <v>10</v>
      </c>
      <c r="B10" s="14" t="s">
        <v>11</v>
      </c>
      <c r="C10" s="15"/>
      <c r="D10" s="15"/>
    </row>
    <row r="12" spans="1:5" x14ac:dyDescent="0.25">
      <c r="A12" s="5" t="s">
        <v>12</v>
      </c>
      <c r="B12" s="6"/>
      <c r="C12" s="6"/>
      <c r="D12" s="6"/>
      <c r="E12" s="7"/>
    </row>
    <row r="13" spans="1:5" x14ac:dyDescent="0.25">
      <c r="A13" s="20" t="s">
        <v>13</v>
      </c>
      <c r="B13" s="17" t="s">
        <v>95</v>
      </c>
      <c r="C13" s="17"/>
      <c r="D13" s="17"/>
      <c r="E13" s="17"/>
    </row>
    <row r="14" spans="1:5" x14ac:dyDescent="0.25">
      <c r="A14" s="12" t="s">
        <v>15</v>
      </c>
      <c r="B14" s="9" t="s">
        <v>456</v>
      </c>
      <c r="C14" s="9"/>
      <c r="D14" s="9"/>
      <c r="E14" s="9"/>
    </row>
    <row r="15" spans="1:5" x14ac:dyDescent="0.25">
      <c r="A15" s="13" t="s">
        <v>17</v>
      </c>
      <c r="B15" s="19" t="s">
        <v>18</v>
      </c>
      <c r="C15" s="19"/>
      <c r="D15" s="19"/>
      <c r="E15" s="19"/>
    </row>
    <row r="19" spans="1:15" x14ac:dyDescent="0.25">
      <c r="A19" s="2" t="s">
        <v>457</v>
      </c>
    </row>
    <row r="20" spans="1:15" x14ac:dyDescent="0.25">
      <c r="A20" s="22" t="s">
        <v>458</v>
      </c>
    </row>
    <row r="21" spans="1:15" x14ac:dyDescent="0.25">
      <c r="A21" s="22" t="s">
        <v>459</v>
      </c>
    </row>
    <row r="23" spans="1:15" ht="15.75" thickBot="1" x14ac:dyDescent="0.3">
      <c r="A23" s="54"/>
      <c r="B23" s="54">
        <v>2010</v>
      </c>
      <c r="C23" s="54">
        <v>2011</v>
      </c>
      <c r="D23" s="54">
        <v>2012</v>
      </c>
      <c r="E23" s="54">
        <v>2013</v>
      </c>
      <c r="F23" s="54">
        <v>2014</v>
      </c>
      <c r="G23" s="54">
        <v>2015</v>
      </c>
      <c r="H23" s="54">
        <v>2016</v>
      </c>
      <c r="I23" s="54">
        <v>2017</v>
      </c>
      <c r="J23" s="54">
        <v>2018</v>
      </c>
      <c r="K23" s="54">
        <v>2019</v>
      </c>
      <c r="L23" s="54">
        <v>2020</v>
      </c>
      <c r="M23" s="54">
        <v>2021</v>
      </c>
      <c r="N23" s="54">
        <v>2022</v>
      </c>
      <c r="O23" s="54">
        <v>2023</v>
      </c>
    </row>
    <row r="24" spans="1:15" x14ac:dyDescent="0.25">
      <c r="A24" t="s">
        <v>21</v>
      </c>
      <c r="B24">
        <v>67</v>
      </c>
      <c r="C24">
        <v>67.099999999999994</v>
      </c>
      <c r="D24">
        <v>66.900000000000006</v>
      </c>
      <c r="E24">
        <v>66.8</v>
      </c>
      <c r="F24">
        <v>67.599999999999994</v>
      </c>
      <c r="G24">
        <v>68.5</v>
      </c>
      <c r="H24">
        <v>69.599999999999994</v>
      </c>
      <c r="I24">
        <v>70.900000000000006</v>
      </c>
      <c r="J24">
        <v>71.900000000000006</v>
      </c>
      <c r="K24">
        <v>72.7</v>
      </c>
      <c r="L24">
        <v>71.7</v>
      </c>
      <c r="M24">
        <v>73</v>
      </c>
      <c r="N24">
        <v>74.599999999999994</v>
      </c>
      <c r="O24">
        <v>75.3</v>
      </c>
    </row>
    <row r="25" spans="1:15" x14ac:dyDescent="0.25">
      <c r="A25" t="s">
        <v>23</v>
      </c>
      <c r="B25">
        <v>74.900000000000006</v>
      </c>
      <c r="C25">
        <v>74.8</v>
      </c>
      <c r="D25">
        <v>74.3</v>
      </c>
      <c r="E25">
        <v>74.3</v>
      </c>
      <c r="F25">
        <v>74.7</v>
      </c>
      <c r="G25">
        <v>75.400000000000006</v>
      </c>
      <c r="H25">
        <v>76</v>
      </c>
      <c r="I25">
        <v>76.599999999999994</v>
      </c>
      <c r="J25">
        <v>77.5</v>
      </c>
      <c r="K25">
        <v>78.3</v>
      </c>
      <c r="L25">
        <v>77.8</v>
      </c>
      <c r="M25">
        <v>79</v>
      </c>
      <c r="N25">
        <v>80.099999999999994</v>
      </c>
      <c r="O25">
        <v>79.8</v>
      </c>
    </row>
    <row r="26" spans="1:15" x14ac:dyDescent="0.25">
      <c r="A26" t="s">
        <v>24</v>
      </c>
      <c r="B26">
        <v>62.1</v>
      </c>
      <c r="C26">
        <v>59.8</v>
      </c>
      <c r="D26">
        <v>58.1</v>
      </c>
      <c r="E26">
        <v>57.2</v>
      </c>
      <c r="F26">
        <v>59.1</v>
      </c>
      <c r="G26">
        <v>60.5</v>
      </c>
      <c r="H26">
        <v>61.3</v>
      </c>
      <c r="I26">
        <v>63.2</v>
      </c>
      <c r="J26">
        <v>64.900000000000006</v>
      </c>
      <c r="K26">
        <v>66.400000000000006</v>
      </c>
      <c r="L26">
        <v>66.900000000000006</v>
      </c>
      <c r="M26">
        <v>68.599999999999994</v>
      </c>
      <c r="N26">
        <v>70.2</v>
      </c>
      <c r="O26">
        <v>70.8</v>
      </c>
    </row>
    <row r="27" spans="1:15" ht="15.75" thickBot="1" x14ac:dyDescent="0.3">
      <c r="A27" s="54" t="s">
        <v>25</v>
      </c>
      <c r="B27" s="54">
        <v>53.3</v>
      </c>
      <c r="C27" s="54">
        <v>49.6</v>
      </c>
      <c r="D27" s="54">
        <v>49.4</v>
      </c>
      <c r="E27" s="54">
        <v>51.2</v>
      </c>
      <c r="F27" s="54">
        <v>54.2</v>
      </c>
      <c r="G27" s="54">
        <v>55.4</v>
      </c>
      <c r="H27" s="54">
        <v>58.5</v>
      </c>
      <c r="I27" s="54">
        <v>61</v>
      </c>
      <c r="J27" s="54">
        <v>62.9</v>
      </c>
      <c r="K27" s="54">
        <v>65.099999999999994</v>
      </c>
      <c r="L27" s="54">
        <v>65.900000000000006</v>
      </c>
      <c r="M27" s="54">
        <v>66.2</v>
      </c>
      <c r="N27" s="54">
        <v>68.8</v>
      </c>
      <c r="O27" s="54">
        <v>69.599999999999994</v>
      </c>
    </row>
    <row r="31" spans="1:15" x14ac:dyDescent="0.25">
      <c r="A31" s="2" t="s">
        <v>457</v>
      </c>
    </row>
    <row r="32" spans="1:15" x14ac:dyDescent="0.25">
      <c r="A32" s="22" t="s">
        <v>458</v>
      </c>
    </row>
    <row r="33" spans="1:15" x14ac:dyDescent="0.25">
      <c r="A33" s="22" t="s">
        <v>460</v>
      </c>
    </row>
    <row r="35" spans="1:15" ht="15.75" thickBot="1" x14ac:dyDescent="0.3">
      <c r="A35" s="54"/>
      <c r="B35" s="54">
        <v>2010</v>
      </c>
      <c r="C35" s="54">
        <v>2011</v>
      </c>
      <c r="D35" s="54">
        <v>2012</v>
      </c>
      <c r="E35" s="54">
        <v>2013</v>
      </c>
      <c r="F35" s="54">
        <v>2014</v>
      </c>
      <c r="G35" s="54">
        <v>2015</v>
      </c>
      <c r="H35" s="54">
        <v>2016</v>
      </c>
      <c r="I35" s="54">
        <v>2017</v>
      </c>
      <c r="J35" s="54">
        <v>2018</v>
      </c>
      <c r="K35" s="54">
        <v>2019</v>
      </c>
      <c r="L35" s="54">
        <v>2020</v>
      </c>
      <c r="M35" s="54">
        <v>2021</v>
      </c>
      <c r="N35" s="54">
        <v>2022</v>
      </c>
      <c r="O35" s="54">
        <v>2023</v>
      </c>
    </row>
    <row r="36" spans="1:15" x14ac:dyDescent="0.25">
      <c r="A36" t="s">
        <v>21</v>
      </c>
      <c r="B36">
        <v>73.400000000000006</v>
      </c>
      <c r="C36">
        <v>73.400000000000006</v>
      </c>
      <c r="D36">
        <v>72.8</v>
      </c>
      <c r="E36">
        <v>72.400000000000006</v>
      </c>
      <c r="F36">
        <v>73.099999999999994</v>
      </c>
      <c r="G36">
        <v>74.099999999999994</v>
      </c>
      <c r="H36">
        <v>75.2</v>
      </c>
      <c r="I36">
        <v>76.5</v>
      </c>
      <c r="J36">
        <v>77.599999999999994</v>
      </c>
      <c r="K36">
        <v>78.400000000000006</v>
      </c>
      <c r="L36">
        <v>77.2</v>
      </c>
      <c r="M36">
        <v>78.5</v>
      </c>
      <c r="N36">
        <v>79.900000000000006</v>
      </c>
      <c r="O36">
        <v>80.400000000000006</v>
      </c>
    </row>
    <row r="37" spans="1:15" x14ac:dyDescent="0.25">
      <c r="A37" t="s">
        <v>23</v>
      </c>
      <c r="B37">
        <v>77.7</v>
      </c>
      <c r="C37">
        <v>78.3</v>
      </c>
      <c r="D37">
        <v>77.5</v>
      </c>
      <c r="E37">
        <v>77.5</v>
      </c>
      <c r="F37">
        <v>78.400000000000006</v>
      </c>
      <c r="G37">
        <v>79.3</v>
      </c>
      <c r="H37">
        <v>79.400000000000006</v>
      </c>
      <c r="I37">
        <v>79.900000000000006</v>
      </c>
      <c r="J37">
        <v>80.900000000000006</v>
      </c>
      <c r="K37">
        <v>81.900000000000006</v>
      </c>
      <c r="L37">
        <v>81.3</v>
      </c>
      <c r="M37">
        <v>82.4</v>
      </c>
      <c r="N37">
        <v>82.8</v>
      </c>
      <c r="O37">
        <v>82.6</v>
      </c>
    </row>
    <row r="38" spans="1:15" x14ac:dyDescent="0.25">
      <c r="A38" t="s">
        <v>24</v>
      </c>
      <c r="B38">
        <v>67.900000000000006</v>
      </c>
      <c r="C38">
        <v>66.099999999999994</v>
      </c>
      <c r="D38">
        <v>63.6</v>
      </c>
      <c r="E38">
        <v>61.6</v>
      </c>
      <c r="F38">
        <v>64.2</v>
      </c>
      <c r="G38">
        <v>65.3</v>
      </c>
      <c r="H38">
        <v>66.2</v>
      </c>
      <c r="I38">
        <v>68.599999999999994</v>
      </c>
      <c r="J38">
        <v>70.2</v>
      </c>
      <c r="K38">
        <v>71.7</v>
      </c>
      <c r="L38">
        <v>72.5</v>
      </c>
      <c r="M38">
        <v>73.8</v>
      </c>
      <c r="N38">
        <v>74.900000000000006</v>
      </c>
      <c r="O38">
        <v>74.599999999999994</v>
      </c>
    </row>
    <row r="39" spans="1:15" ht="15.75" thickBot="1" x14ac:dyDescent="0.3">
      <c r="A39" s="54" t="s">
        <v>25</v>
      </c>
      <c r="B39" s="54">
        <v>62.3</v>
      </c>
      <c r="C39" s="54">
        <v>58.3</v>
      </c>
      <c r="D39" s="54">
        <v>58.2</v>
      </c>
      <c r="E39" s="54">
        <v>59.8</v>
      </c>
      <c r="F39" s="54">
        <v>62.2</v>
      </c>
      <c r="G39" s="54">
        <v>63.6</v>
      </c>
      <c r="H39" s="54">
        <v>66.2</v>
      </c>
      <c r="I39" s="54">
        <v>68.599999999999994</v>
      </c>
      <c r="J39" s="54">
        <v>70.900000000000006</v>
      </c>
      <c r="K39" s="54">
        <v>72.7</v>
      </c>
      <c r="L39" s="54">
        <v>73.5</v>
      </c>
      <c r="M39" s="54">
        <v>73.599999999999994</v>
      </c>
      <c r="N39" s="54">
        <v>75.8</v>
      </c>
      <c r="O39" s="54">
        <v>75.900000000000006</v>
      </c>
    </row>
    <row r="43" spans="1:15" x14ac:dyDescent="0.25">
      <c r="A43" s="2" t="s">
        <v>457</v>
      </c>
    </row>
    <row r="44" spans="1:15" x14ac:dyDescent="0.25">
      <c r="A44" s="22" t="s">
        <v>458</v>
      </c>
    </row>
    <row r="45" spans="1:15" x14ac:dyDescent="0.25">
      <c r="A45" s="22" t="s">
        <v>461</v>
      </c>
    </row>
    <row r="47" spans="1:15" ht="15.75" thickBot="1" x14ac:dyDescent="0.3">
      <c r="A47" s="54"/>
      <c r="B47" s="54">
        <v>2010</v>
      </c>
      <c r="C47" s="54">
        <v>2011</v>
      </c>
      <c r="D47" s="54">
        <v>2012</v>
      </c>
      <c r="E47" s="54">
        <v>2013</v>
      </c>
      <c r="F47" s="54">
        <v>2014</v>
      </c>
      <c r="G47" s="54">
        <v>2015</v>
      </c>
      <c r="H47" s="54">
        <v>2016</v>
      </c>
      <c r="I47" s="54">
        <v>2017</v>
      </c>
      <c r="J47" s="54">
        <v>2018</v>
      </c>
      <c r="K47" s="54">
        <v>2019</v>
      </c>
      <c r="L47" s="54">
        <v>2020</v>
      </c>
      <c r="M47" s="54">
        <v>2021</v>
      </c>
      <c r="N47" s="54">
        <v>2022</v>
      </c>
      <c r="O47" s="54">
        <v>2023</v>
      </c>
    </row>
    <row r="48" spans="1:15" x14ac:dyDescent="0.25">
      <c r="A48" t="s">
        <v>21</v>
      </c>
      <c r="B48">
        <v>60.7</v>
      </c>
      <c r="C48">
        <v>60.9</v>
      </c>
      <c r="D48">
        <v>61</v>
      </c>
      <c r="E48">
        <v>61.2</v>
      </c>
      <c r="F48">
        <v>62</v>
      </c>
      <c r="G48">
        <v>63</v>
      </c>
      <c r="H48">
        <v>64.099999999999994</v>
      </c>
      <c r="I48">
        <v>65.2</v>
      </c>
      <c r="J48">
        <v>66.3</v>
      </c>
      <c r="K48">
        <v>67.099999999999994</v>
      </c>
      <c r="L48">
        <v>66.2</v>
      </c>
      <c r="M48">
        <v>67.599999999999994</v>
      </c>
      <c r="N48">
        <v>69.2</v>
      </c>
      <c r="O48">
        <v>70.2</v>
      </c>
    </row>
    <row r="49" spans="1:15" x14ac:dyDescent="0.25">
      <c r="A49" t="s">
        <v>23</v>
      </c>
      <c r="B49">
        <v>72</v>
      </c>
      <c r="C49">
        <v>71.400000000000006</v>
      </c>
      <c r="D49">
        <v>71.099999999999994</v>
      </c>
      <c r="E49">
        <v>71.2</v>
      </c>
      <c r="F49">
        <v>71</v>
      </c>
      <c r="G49">
        <v>71.5</v>
      </c>
      <c r="H49">
        <v>72.5</v>
      </c>
      <c r="I49">
        <v>73.2</v>
      </c>
      <c r="J49">
        <v>73.900000000000006</v>
      </c>
      <c r="K49">
        <v>74.7</v>
      </c>
      <c r="L49">
        <v>74.3</v>
      </c>
      <c r="M49">
        <v>75.5</v>
      </c>
      <c r="N49">
        <v>77.400000000000006</v>
      </c>
      <c r="O49">
        <v>77</v>
      </c>
    </row>
    <row r="50" spans="1:15" x14ac:dyDescent="0.25">
      <c r="A50" t="s">
        <v>24</v>
      </c>
      <c r="B50">
        <v>56.4</v>
      </c>
      <c r="C50">
        <v>53.6</v>
      </c>
      <c r="D50">
        <v>52.6</v>
      </c>
      <c r="E50">
        <v>52.8</v>
      </c>
      <c r="F50">
        <v>54.2</v>
      </c>
      <c r="G50">
        <v>55.8</v>
      </c>
      <c r="H50">
        <v>56.5</v>
      </c>
      <c r="I50">
        <v>58.1</v>
      </c>
      <c r="J50">
        <v>59.7</v>
      </c>
      <c r="K50">
        <v>61.2</v>
      </c>
      <c r="L50">
        <v>61.3</v>
      </c>
      <c r="M50">
        <v>63.4</v>
      </c>
      <c r="N50">
        <v>65.5</v>
      </c>
      <c r="O50">
        <v>66.900000000000006</v>
      </c>
    </row>
    <row r="51" spans="1:15" ht="15.75" thickBot="1" x14ac:dyDescent="0.3">
      <c r="A51" s="54" t="s">
        <v>25</v>
      </c>
      <c r="B51" s="54">
        <v>44.5</v>
      </c>
      <c r="C51" s="54">
        <v>41.1</v>
      </c>
      <c r="D51" s="54">
        <v>40.799999999999997</v>
      </c>
      <c r="E51" s="54">
        <v>42.6</v>
      </c>
      <c r="F51" s="54">
        <v>46.3</v>
      </c>
      <c r="G51" s="54">
        <v>47.4</v>
      </c>
      <c r="H51" s="54">
        <v>50.9</v>
      </c>
      <c r="I51" s="54">
        <v>53.5</v>
      </c>
      <c r="J51" s="54">
        <v>55</v>
      </c>
      <c r="K51" s="54">
        <v>57.6</v>
      </c>
      <c r="L51" s="54">
        <v>58.3</v>
      </c>
      <c r="M51" s="54">
        <v>58.9</v>
      </c>
      <c r="N51" s="54">
        <v>61.8</v>
      </c>
      <c r="O51" s="54">
        <v>63.4</v>
      </c>
    </row>
    <row r="53" spans="1:15" x14ac:dyDescent="0.25">
      <c r="A53" t="s">
        <v>28</v>
      </c>
    </row>
    <row r="54" spans="1:15" x14ac:dyDescent="0.25">
      <c r="A54" t="s">
        <v>462</v>
      </c>
    </row>
    <row r="56" spans="1:15" x14ac:dyDescent="0.25">
      <c r="A56" s="28" t="s">
        <v>32</v>
      </c>
    </row>
    <row r="57" spans="1:15" x14ac:dyDescent="0.25">
      <c r="A57" t="s">
        <v>33</v>
      </c>
    </row>
    <row r="62" spans="1:15" x14ac:dyDescent="0.25">
      <c r="A62" s="29" t="s">
        <v>35</v>
      </c>
    </row>
    <row r="63" spans="1:15" x14ac:dyDescent="0.25">
      <c r="A63" s="30" t="s">
        <v>463</v>
      </c>
      <c r="B63" s="16"/>
      <c r="C63" s="16"/>
      <c r="D63" s="16"/>
      <c r="E63" s="16"/>
      <c r="F63" s="16"/>
      <c r="G63" s="16"/>
      <c r="H63" s="16"/>
      <c r="I63" s="16"/>
    </row>
    <row r="64" spans="1:15" x14ac:dyDescent="0.25">
      <c r="A64" s="16"/>
      <c r="B64" s="16"/>
      <c r="C64" s="16"/>
      <c r="D64" s="16"/>
      <c r="E64" s="16"/>
      <c r="F64" s="16"/>
      <c r="G64" s="16"/>
      <c r="H64" s="16"/>
      <c r="I64" s="16"/>
    </row>
    <row r="65" spans="1:9" x14ac:dyDescent="0.25">
      <c r="A65" s="16"/>
      <c r="B65" s="16"/>
      <c r="C65" s="16"/>
      <c r="D65" s="16"/>
      <c r="E65" s="16"/>
      <c r="F65" s="16"/>
      <c r="G65" s="16"/>
      <c r="H65" s="16"/>
      <c r="I65" s="16"/>
    </row>
    <row r="66" spans="1:9" x14ac:dyDescent="0.25">
      <c r="A66" s="16"/>
      <c r="B66" s="16"/>
      <c r="C66" s="16"/>
      <c r="D66" s="16"/>
      <c r="E66" s="16"/>
      <c r="F66" s="16"/>
      <c r="G66" s="16"/>
      <c r="H66" s="16"/>
      <c r="I66" s="16"/>
    </row>
    <row r="67" spans="1:9" x14ac:dyDescent="0.25">
      <c r="A67" s="16"/>
      <c r="B67" s="16"/>
      <c r="C67" s="16"/>
      <c r="D67" s="16"/>
      <c r="E67" s="16"/>
      <c r="F67" s="16"/>
      <c r="G67" s="16"/>
      <c r="H67" s="16"/>
      <c r="I67" s="16"/>
    </row>
  </sheetData>
  <mergeCells count="11">
    <mergeCell ref="A12:E12"/>
    <mergeCell ref="B13:E13"/>
    <mergeCell ref="B14:E14"/>
    <mergeCell ref="B15:E15"/>
    <mergeCell ref="A63:I67"/>
    <mergeCell ref="A5:D5"/>
    <mergeCell ref="B6:D6"/>
    <mergeCell ref="B7:D7"/>
    <mergeCell ref="B8:D8"/>
    <mergeCell ref="B9:D9"/>
    <mergeCell ref="B10:D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5243B"/>
  </sheetPr>
  <dimension ref="A1:J79"/>
  <sheetViews>
    <sheetView workbookViewId="0">
      <selection activeCell="F1" sqref="F1"/>
    </sheetView>
  </sheetViews>
  <sheetFormatPr defaultRowHeight="15" x14ac:dyDescent="0.25"/>
  <cols>
    <col min="1" max="1" width="15.7109375" customWidth="1"/>
  </cols>
  <sheetData>
    <row r="1" spans="1:6" ht="23.25" x14ac:dyDescent="0.35">
      <c r="A1" s="3" t="s">
        <v>0</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48</v>
      </c>
      <c r="C6" s="8"/>
      <c r="D6" s="8"/>
      <c r="E6" s="8"/>
      <c r="F6" s="8"/>
    </row>
    <row r="7" spans="1:6" x14ac:dyDescent="0.25">
      <c r="A7" s="12" t="s">
        <v>4</v>
      </c>
      <c r="B7" s="9" t="s">
        <v>49</v>
      </c>
      <c r="C7" s="9"/>
      <c r="D7" s="9"/>
      <c r="E7" s="9"/>
      <c r="F7" s="9"/>
    </row>
    <row r="8" spans="1:6" x14ac:dyDescent="0.25">
      <c r="A8" s="12" t="s">
        <v>6</v>
      </c>
      <c r="B8" s="10" t="s">
        <v>50</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7"/>
    </row>
    <row r="13" spans="1:6" x14ac:dyDescent="0.25">
      <c r="A13" s="20" t="s">
        <v>13</v>
      </c>
      <c r="B13" s="17" t="s">
        <v>14</v>
      </c>
      <c r="C13" s="17"/>
    </row>
    <row r="14" spans="1:6" x14ac:dyDescent="0.25">
      <c r="A14" s="12" t="s">
        <v>15</v>
      </c>
      <c r="B14" s="31" t="s">
        <v>40</v>
      </c>
      <c r="C14" s="31"/>
    </row>
    <row r="15" spans="1:6" x14ac:dyDescent="0.25">
      <c r="A15" s="13" t="s">
        <v>17</v>
      </c>
      <c r="B15" s="19" t="s">
        <v>40</v>
      </c>
      <c r="C15" s="19"/>
    </row>
    <row r="19" spans="1:10" x14ac:dyDescent="0.25">
      <c r="A19" s="2" t="s">
        <v>51</v>
      </c>
    </row>
    <row r="20" spans="1:10" x14ac:dyDescent="0.25">
      <c r="A20" s="22" t="s">
        <v>52</v>
      </c>
    </row>
    <row r="22" spans="1:10" ht="15.75" thickBot="1" x14ac:dyDescent="0.3">
      <c r="A22" s="25"/>
      <c r="B22" s="25">
        <v>2015</v>
      </c>
      <c r="C22" s="25">
        <v>2016</v>
      </c>
      <c r="D22" s="25">
        <v>2017</v>
      </c>
      <c r="E22" s="25">
        <v>2018</v>
      </c>
      <c r="F22" s="25">
        <v>2019</v>
      </c>
      <c r="G22" s="25">
        <v>2020</v>
      </c>
      <c r="H22" s="25">
        <v>2021</v>
      </c>
      <c r="I22" s="25">
        <v>2022</v>
      </c>
      <c r="J22" s="25">
        <v>2023</v>
      </c>
    </row>
    <row r="23" spans="1:10" x14ac:dyDescent="0.25">
      <c r="A23" t="s">
        <v>21</v>
      </c>
      <c r="B23">
        <v>9.6999999999999993</v>
      </c>
      <c r="C23">
        <v>9</v>
      </c>
      <c r="D23">
        <v>7.8</v>
      </c>
      <c r="E23">
        <v>7.1</v>
      </c>
      <c r="F23">
        <v>6.7</v>
      </c>
      <c r="G23">
        <v>6.7</v>
      </c>
      <c r="H23">
        <v>6.3</v>
      </c>
      <c r="I23">
        <v>6.7</v>
      </c>
      <c r="J23">
        <v>6.8</v>
      </c>
    </row>
    <row r="24" spans="1:10" x14ac:dyDescent="0.25">
      <c r="A24" t="s">
        <v>23</v>
      </c>
      <c r="B24">
        <v>3.2</v>
      </c>
      <c r="C24">
        <v>2.6</v>
      </c>
      <c r="D24">
        <v>3.6</v>
      </c>
      <c r="E24">
        <v>3.5</v>
      </c>
      <c r="F24">
        <v>3.8</v>
      </c>
      <c r="G24">
        <v>3.5</v>
      </c>
      <c r="H24">
        <v>3.1</v>
      </c>
      <c r="I24">
        <v>3.2</v>
      </c>
      <c r="J24">
        <v>4.9000000000000004</v>
      </c>
    </row>
    <row r="25" spans="1:10" x14ac:dyDescent="0.25">
      <c r="A25" t="s">
        <v>24</v>
      </c>
      <c r="B25">
        <v>8.4</v>
      </c>
      <c r="C25">
        <v>7.3</v>
      </c>
      <c r="D25">
        <v>7.1</v>
      </c>
      <c r="E25">
        <v>6.1</v>
      </c>
      <c r="F25">
        <v>4.5999999999999996</v>
      </c>
      <c r="G25">
        <v>4.4000000000000004</v>
      </c>
      <c r="H25">
        <v>3.5</v>
      </c>
      <c r="I25">
        <v>4</v>
      </c>
      <c r="J25">
        <v>2.8</v>
      </c>
    </row>
    <row r="26" spans="1:10" ht="15.75" thickBot="1" x14ac:dyDescent="0.3">
      <c r="A26" s="25" t="s">
        <v>25</v>
      </c>
      <c r="B26" s="25">
        <v>25.1</v>
      </c>
      <c r="C26" s="27" t="s">
        <v>22</v>
      </c>
      <c r="D26" s="25">
        <v>22.8</v>
      </c>
      <c r="E26" s="25">
        <v>17.399999999999999</v>
      </c>
      <c r="F26" s="25">
        <v>14.9</v>
      </c>
      <c r="G26" s="25">
        <v>15.2</v>
      </c>
      <c r="H26" s="25">
        <v>14.2</v>
      </c>
      <c r="I26" s="25">
        <v>14.8</v>
      </c>
      <c r="J26" s="25">
        <v>13.6</v>
      </c>
    </row>
    <row r="30" spans="1:10" x14ac:dyDescent="0.25">
      <c r="A30" s="2" t="s">
        <v>53</v>
      </c>
    </row>
    <row r="31" spans="1:10" x14ac:dyDescent="0.25">
      <c r="A31" s="22" t="s">
        <v>52</v>
      </c>
    </row>
    <row r="33" spans="1:10" ht="15.75" thickBot="1" x14ac:dyDescent="0.3">
      <c r="A33" s="25"/>
      <c r="B33" s="25">
        <v>2015</v>
      </c>
      <c r="C33" s="25">
        <v>2016</v>
      </c>
      <c r="D33" s="25">
        <v>2017</v>
      </c>
      <c r="E33" s="25">
        <v>2018</v>
      </c>
      <c r="F33" s="25">
        <v>2019</v>
      </c>
      <c r="G33" s="25">
        <v>2020</v>
      </c>
      <c r="H33" s="25">
        <v>2021</v>
      </c>
      <c r="I33" s="25">
        <v>2022</v>
      </c>
      <c r="J33" s="25">
        <v>2023</v>
      </c>
    </row>
    <row r="34" spans="1:10" x14ac:dyDescent="0.25">
      <c r="A34" t="s">
        <v>21</v>
      </c>
      <c r="B34">
        <v>40925</v>
      </c>
      <c r="C34">
        <v>37943</v>
      </c>
      <c r="D34">
        <v>33044</v>
      </c>
      <c r="E34">
        <v>30202</v>
      </c>
      <c r="F34">
        <v>28025</v>
      </c>
      <c r="G34">
        <v>28673</v>
      </c>
      <c r="H34">
        <v>26857</v>
      </c>
      <c r="I34">
        <v>28506</v>
      </c>
      <c r="J34">
        <v>29288</v>
      </c>
    </row>
    <row r="35" spans="1:10" x14ac:dyDescent="0.25">
      <c r="A35" t="s">
        <v>23</v>
      </c>
      <c r="B35">
        <v>181</v>
      </c>
      <c r="C35">
        <v>146</v>
      </c>
      <c r="D35">
        <v>205</v>
      </c>
      <c r="E35">
        <v>196</v>
      </c>
      <c r="F35">
        <v>215</v>
      </c>
      <c r="G35">
        <v>201</v>
      </c>
      <c r="H35">
        <v>178</v>
      </c>
      <c r="I35">
        <v>185</v>
      </c>
      <c r="J35">
        <v>287</v>
      </c>
    </row>
    <row r="36" spans="1:10" x14ac:dyDescent="0.25">
      <c r="A36" t="s">
        <v>24</v>
      </c>
      <c r="B36">
        <v>345</v>
      </c>
      <c r="C36">
        <v>299</v>
      </c>
      <c r="D36">
        <v>289</v>
      </c>
      <c r="E36">
        <v>243</v>
      </c>
      <c r="F36">
        <v>183</v>
      </c>
      <c r="G36">
        <v>171</v>
      </c>
      <c r="H36">
        <v>137</v>
      </c>
      <c r="I36">
        <v>150</v>
      </c>
      <c r="J36">
        <v>105</v>
      </c>
    </row>
    <row r="37" spans="1:10" ht="15.75" thickBot="1" x14ac:dyDescent="0.3">
      <c r="A37" s="25" t="s">
        <v>25</v>
      </c>
      <c r="B37" s="25">
        <v>1747</v>
      </c>
      <c r="C37" s="27" t="s">
        <v>22</v>
      </c>
      <c r="D37" s="25">
        <v>1578</v>
      </c>
      <c r="E37" s="25">
        <v>1198</v>
      </c>
      <c r="F37" s="25">
        <v>1000</v>
      </c>
      <c r="G37" s="25">
        <v>1022</v>
      </c>
      <c r="H37" s="25">
        <v>947</v>
      </c>
      <c r="I37" s="25">
        <v>979</v>
      </c>
      <c r="J37" s="25">
        <v>885</v>
      </c>
    </row>
    <row r="41" spans="1:10" x14ac:dyDescent="0.25">
      <c r="A41" s="2" t="s">
        <v>51</v>
      </c>
    </row>
    <row r="42" spans="1:10" x14ac:dyDescent="0.25">
      <c r="A42" s="22" t="s">
        <v>54</v>
      </c>
    </row>
    <row r="44" spans="1:10" ht="15.75" thickBot="1" x14ac:dyDescent="0.3">
      <c r="A44" s="25"/>
      <c r="B44" s="25">
        <v>2015</v>
      </c>
      <c r="C44" s="25">
        <v>2016</v>
      </c>
      <c r="D44" s="25">
        <v>2017</v>
      </c>
      <c r="E44" s="25">
        <v>2018</v>
      </c>
      <c r="F44" s="25">
        <v>2019</v>
      </c>
      <c r="G44" s="25">
        <v>2020</v>
      </c>
      <c r="H44" s="25">
        <v>2021</v>
      </c>
      <c r="I44" s="25">
        <v>2022</v>
      </c>
      <c r="J44" s="25">
        <v>2023</v>
      </c>
    </row>
    <row r="45" spans="1:10" x14ac:dyDescent="0.25">
      <c r="A45" t="s">
        <v>21</v>
      </c>
      <c r="B45">
        <v>11.8</v>
      </c>
      <c r="C45">
        <v>11.1</v>
      </c>
      <c r="D45">
        <v>9.3000000000000007</v>
      </c>
      <c r="E45">
        <v>8.1999999999999993</v>
      </c>
      <c r="F45">
        <v>7.5</v>
      </c>
      <c r="G45">
        <v>8.1999999999999993</v>
      </c>
      <c r="H45">
        <v>7.4</v>
      </c>
      <c r="I45">
        <v>8.3000000000000007</v>
      </c>
      <c r="J45">
        <v>8.4</v>
      </c>
    </row>
    <row r="46" spans="1:10" x14ac:dyDescent="0.25">
      <c r="A46" t="s">
        <v>23</v>
      </c>
      <c r="B46">
        <v>3.4</v>
      </c>
      <c r="C46">
        <v>2.4</v>
      </c>
      <c r="D46">
        <v>5.2</v>
      </c>
      <c r="E46">
        <v>4.9000000000000004</v>
      </c>
      <c r="F46">
        <v>5.0999999999999996</v>
      </c>
      <c r="G46">
        <v>4.7</v>
      </c>
      <c r="H46">
        <v>3.3</v>
      </c>
      <c r="I46">
        <v>2.8</v>
      </c>
      <c r="J46">
        <v>5.0999999999999996</v>
      </c>
    </row>
    <row r="47" spans="1:10" x14ac:dyDescent="0.25">
      <c r="A47" t="s">
        <v>24</v>
      </c>
      <c r="B47">
        <v>8.1</v>
      </c>
      <c r="C47">
        <v>6.5</v>
      </c>
      <c r="D47">
        <v>6.2</v>
      </c>
      <c r="E47">
        <v>5.6</v>
      </c>
      <c r="F47">
        <v>3.2</v>
      </c>
      <c r="G47">
        <v>2.7</v>
      </c>
      <c r="H47">
        <v>2.6</v>
      </c>
      <c r="I47">
        <v>3.5</v>
      </c>
      <c r="J47">
        <v>1.8</v>
      </c>
    </row>
    <row r="48" spans="1:10" ht="15.75" thickBot="1" x14ac:dyDescent="0.3">
      <c r="A48" s="25" t="s">
        <v>25</v>
      </c>
      <c r="B48" s="25">
        <v>24.3</v>
      </c>
      <c r="C48" s="27" t="s">
        <v>22</v>
      </c>
      <c r="D48" s="25">
        <v>20.7</v>
      </c>
      <c r="E48" s="25">
        <v>17.399999999999999</v>
      </c>
      <c r="F48" s="25">
        <v>15.4</v>
      </c>
      <c r="G48" s="25">
        <v>13.5</v>
      </c>
      <c r="H48" s="25">
        <v>12.3</v>
      </c>
      <c r="I48" s="25">
        <v>13.3</v>
      </c>
      <c r="J48" s="25">
        <v>12.5</v>
      </c>
    </row>
    <row r="52" spans="1:10" x14ac:dyDescent="0.25">
      <c r="A52" s="2" t="s">
        <v>53</v>
      </c>
    </row>
    <row r="53" spans="1:10" x14ac:dyDescent="0.25">
      <c r="A53" s="22" t="s">
        <v>54</v>
      </c>
    </row>
    <row r="55" spans="1:10" ht="15.75" thickBot="1" x14ac:dyDescent="0.3">
      <c r="A55" s="25"/>
      <c r="B55" s="25">
        <v>2015</v>
      </c>
      <c r="C55" s="25">
        <v>2016</v>
      </c>
      <c r="D55" s="25">
        <v>2017</v>
      </c>
      <c r="E55" s="25">
        <v>2018</v>
      </c>
      <c r="F55" s="25">
        <v>2019</v>
      </c>
      <c r="G55" s="25">
        <v>2020</v>
      </c>
      <c r="H55" s="25">
        <v>2021</v>
      </c>
      <c r="I55" s="25">
        <v>2022</v>
      </c>
      <c r="J55" s="25">
        <v>2023</v>
      </c>
    </row>
    <row r="56" spans="1:10" x14ac:dyDescent="0.25">
      <c r="A56" t="s">
        <v>21</v>
      </c>
      <c r="B56">
        <v>9480</v>
      </c>
      <c r="C56">
        <v>8912</v>
      </c>
      <c r="D56">
        <v>7431</v>
      </c>
      <c r="E56">
        <v>6502</v>
      </c>
      <c r="F56">
        <v>5966</v>
      </c>
      <c r="G56">
        <v>6527</v>
      </c>
      <c r="H56">
        <v>5924</v>
      </c>
      <c r="I56">
        <v>6625</v>
      </c>
      <c r="J56">
        <v>6642</v>
      </c>
    </row>
    <row r="57" spans="1:10" x14ac:dyDescent="0.25">
      <c r="A57" t="s">
        <v>23</v>
      </c>
      <c r="B57">
        <v>39</v>
      </c>
      <c r="C57">
        <v>29</v>
      </c>
      <c r="D57">
        <v>60</v>
      </c>
      <c r="E57">
        <v>56</v>
      </c>
      <c r="F57">
        <v>57</v>
      </c>
      <c r="G57">
        <v>53</v>
      </c>
      <c r="H57">
        <v>37</v>
      </c>
      <c r="I57">
        <v>32</v>
      </c>
      <c r="J57">
        <v>56</v>
      </c>
    </row>
    <row r="58" spans="1:10" x14ac:dyDescent="0.25">
      <c r="A58" t="s">
        <v>24</v>
      </c>
      <c r="B58">
        <v>61</v>
      </c>
      <c r="C58">
        <v>49</v>
      </c>
      <c r="D58">
        <v>45</v>
      </c>
      <c r="E58">
        <v>40</v>
      </c>
      <c r="F58">
        <v>23</v>
      </c>
      <c r="G58">
        <v>18</v>
      </c>
      <c r="H58">
        <v>18</v>
      </c>
      <c r="I58">
        <v>23</v>
      </c>
      <c r="J58">
        <v>12</v>
      </c>
    </row>
    <row r="59" spans="1:10" ht="15.75" thickBot="1" x14ac:dyDescent="0.3">
      <c r="A59" s="25" t="s">
        <v>25</v>
      </c>
      <c r="B59" s="25">
        <v>295</v>
      </c>
      <c r="C59" s="27" t="s">
        <v>22</v>
      </c>
      <c r="D59" s="25">
        <v>249</v>
      </c>
      <c r="E59" s="25">
        <v>210</v>
      </c>
      <c r="F59" s="25">
        <v>182</v>
      </c>
      <c r="G59" s="25">
        <v>159</v>
      </c>
      <c r="H59" s="25">
        <v>143</v>
      </c>
      <c r="I59" s="25">
        <v>154</v>
      </c>
      <c r="J59" s="25">
        <v>142</v>
      </c>
    </row>
    <row r="61" spans="1:10" x14ac:dyDescent="0.25">
      <c r="A61" t="s">
        <v>28</v>
      </c>
    </row>
    <row r="62" spans="1:10" x14ac:dyDescent="0.25">
      <c r="A62" t="s">
        <v>55</v>
      </c>
    </row>
    <row r="64" spans="1:10" x14ac:dyDescent="0.25">
      <c r="A64" s="28" t="s">
        <v>30</v>
      </c>
    </row>
    <row r="65" spans="1:9" x14ac:dyDescent="0.25">
      <c r="A65" t="s">
        <v>31</v>
      </c>
    </row>
    <row r="70" spans="1:9" x14ac:dyDescent="0.25">
      <c r="A70" s="29" t="s">
        <v>35</v>
      </c>
    </row>
    <row r="71" spans="1:9" x14ac:dyDescent="0.25">
      <c r="A71" s="30" t="s">
        <v>56</v>
      </c>
      <c r="B71" s="16"/>
      <c r="C71" s="16"/>
      <c r="D71" s="16"/>
      <c r="E71" s="16"/>
      <c r="F71" s="16"/>
      <c r="G71" s="16"/>
      <c r="H71" s="16"/>
      <c r="I71" s="16"/>
    </row>
    <row r="72" spans="1:9" x14ac:dyDescent="0.25">
      <c r="A72" s="16"/>
      <c r="B72" s="16"/>
      <c r="C72" s="16"/>
      <c r="D72" s="16"/>
      <c r="E72" s="16"/>
      <c r="F72" s="16"/>
      <c r="G72" s="16"/>
      <c r="H72" s="16"/>
      <c r="I72" s="16"/>
    </row>
    <row r="73" spans="1:9" x14ac:dyDescent="0.25">
      <c r="A73" s="16"/>
      <c r="B73" s="16"/>
      <c r="C73" s="16"/>
      <c r="D73" s="16"/>
      <c r="E73" s="16"/>
      <c r="F73" s="16"/>
      <c r="G73" s="16"/>
      <c r="H73" s="16"/>
      <c r="I73" s="16"/>
    </row>
    <row r="74" spans="1:9" x14ac:dyDescent="0.25">
      <c r="A74" s="16"/>
      <c r="B74" s="16"/>
      <c r="C74" s="16"/>
      <c r="D74" s="16"/>
      <c r="E74" s="16"/>
      <c r="F74" s="16"/>
      <c r="G74" s="16"/>
      <c r="H74" s="16"/>
      <c r="I74" s="16"/>
    </row>
    <row r="75" spans="1:9" x14ac:dyDescent="0.25">
      <c r="A75" s="16"/>
      <c r="B75" s="16"/>
      <c r="C75" s="16"/>
      <c r="D75" s="16"/>
      <c r="E75" s="16"/>
      <c r="F75" s="16"/>
      <c r="G75" s="16"/>
      <c r="H75" s="16"/>
      <c r="I75" s="16"/>
    </row>
    <row r="76" spans="1:9" x14ac:dyDescent="0.25">
      <c r="A76" s="16"/>
      <c r="B76" s="16"/>
      <c r="C76" s="16"/>
      <c r="D76" s="16"/>
      <c r="E76" s="16"/>
      <c r="F76" s="16"/>
      <c r="G76" s="16"/>
      <c r="H76" s="16"/>
      <c r="I76" s="16"/>
    </row>
    <row r="77" spans="1:9" x14ac:dyDescent="0.25">
      <c r="A77" s="16"/>
      <c r="B77" s="16"/>
      <c r="C77" s="16"/>
      <c r="D77" s="16"/>
      <c r="E77" s="16"/>
      <c r="F77" s="16"/>
      <c r="G77" s="16"/>
      <c r="H77" s="16"/>
      <c r="I77" s="16"/>
    </row>
    <row r="78" spans="1:9" x14ac:dyDescent="0.25">
      <c r="A78" s="16"/>
      <c r="B78" s="16"/>
      <c r="C78" s="16"/>
      <c r="D78" s="16"/>
      <c r="E78" s="16"/>
      <c r="F78" s="16"/>
      <c r="G78" s="16"/>
      <c r="H78" s="16"/>
      <c r="I78" s="16"/>
    </row>
    <row r="79" spans="1:9" x14ac:dyDescent="0.25">
      <c r="A79" s="16"/>
      <c r="B79" s="16"/>
      <c r="C79" s="16"/>
      <c r="D79" s="16"/>
      <c r="E79" s="16"/>
      <c r="F79" s="16"/>
      <c r="G79" s="16"/>
      <c r="H79" s="16"/>
      <c r="I79" s="16"/>
    </row>
  </sheetData>
  <mergeCells count="11">
    <mergeCell ref="A12:C12"/>
    <mergeCell ref="B13:C13"/>
    <mergeCell ref="B14:C14"/>
    <mergeCell ref="B15:C15"/>
    <mergeCell ref="A71:I79"/>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21942"/>
  </sheetPr>
  <dimension ref="A1:O71"/>
  <sheetViews>
    <sheetView workbookViewId="0">
      <selection activeCell="J1" sqref="J1"/>
    </sheetView>
  </sheetViews>
  <sheetFormatPr defaultRowHeight="15" x14ac:dyDescent="0.25"/>
  <cols>
    <col min="1" max="1" width="15.7109375" customWidth="1"/>
  </cols>
  <sheetData>
    <row r="1" spans="1:5" ht="23.25" x14ac:dyDescent="0.35">
      <c r="A1" s="53" t="s">
        <v>424</v>
      </c>
    </row>
    <row r="2" spans="1:5" x14ac:dyDescent="0.25">
      <c r="A2" s="4" t="str">
        <f>HYPERLINK("#CONTENTS!A1", "CONTENTS")</f>
        <v>CONTENTS</v>
      </c>
    </row>
    <row r="5" spans="1:5" x14ac:dyDescent="0.25">
      <c r="A5" s="5" t="s">
        <v>1</v>
      </c>
      <c r="B5" s="6"/>
      <c r="C5" s="6"/>
      <c r="D5" s="6"/>
      <c r="E5" s="7"/>
    </row>
    <row r="6" spans="1:5" x14ac:dyDescent="0.25">
      <c r="A6" s="20" t="s">
        <v>2</v>
      </c>
      <c r="B6" s="17" t="s">
        <v>464</v>
      </c>
      <c r="C6" s="17"/>
      <c r="D6" s="17"/>
      <c r="E6" s="17"/>
    </row>
    <row r="7" spans="1:5" x14ac:dyDescent="0.25">
      <c r="A7" s="12" t="s">
        <v>4</v>
      </c>
      <c r="B7" s="9" t="s">
        <v>465</v>
      </c>
      <c r="C7" s="9"/>
      <c r="D7" s="9"/>
      <c r="E7" s="9"/>
    </row>
    <row r="8" spans="1:5" x14ac:dyDescent="0.25">
      <c r="A8" s="12" t="s">
        <v>6</v>
      </c>
      <c r="B8" s="10" t="s">
        <v>466</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5" x14ac:dyDescent="0.25">
      <c r="A19" s="2" t="s">
        <v>467</v>
      </c>
    </row>
    <row r="20" spans="1:15" x14ac:dyDescent="0.25">
      <c r="A20" s="22" t="s">
        <v>468</v>
      </c>
    </row>
    <row r="22" spans="1:15" ht="15.75" thickBot="1" x14ac:dyDescent="0.3">
      <c r="A22" s="54"/>
      <c r="B22" s="54">
        <v>2010</v>
      </c>
      <c r="C22" s="54">
        <v>2011</v>
      </c>
      <c r="D22" s="54">
        <v>2012</v>
      </c>
      <c r="E22" s="54">
        <v>2013</v>
      </c>
      <c r="F22" s="54">
        <v>2014</v>
      </c>
      <c r="G22" s="54">
        <v>2015</v>
      </c>
      <c r="H22" s="54">
        <v>2016</v>
      </c>
      <c r="I22" s="54">
        <v>2017</v>
      </c>
      <c r="J22" s="54">
        <v>2018</v>
      </c>
      <c r="K22" s="54">
        <v>2019</v>
      </c>
      <c r="L22" s="54">
        <v>2020</v>
      </c>
      <c r="M22" s="54">
        <v>2021</v>
      </c>
      <c r="N22" s="54">
        <v>2022</v>
      </c>
      <c r="O22" s="54">
        <v>2023</v>
      </c>
    </row>
    <row r="23" spans="1:15" x14ac:dyDescent="0.25">
      <c r="A23" t="s">
        <v>21</v>
      </c>
      <c r="B23">
        <v>3.9</v>
      </c>
      <c r="C23">
        <v>4.3</v>
      </c>
      <c r="D23">
        <v>4.8</v>
      </c>
      <c r="E23">
        <v>5.4</v>
      </c>
      <c r="F23">
        <v>5.4</v>
      </c>
      <c r="G23">
        <v>4.9000000000000004</v>
      </c>
      <c r="H23">
        <v>4.3</v>
      </c>
      <c r="I23">
        <v>3.7</v>
      </c>
      <c r="J23">
        <v>3.1</v>
      </c>
      <c r="K23">
        <v>2.7</v>
      </c>
      <c r="L23">
        <v>2.4</v>
      </c>
      <c r="M23">
        <v>2.8</v>
      </c>
      <c r="N23">
        <v>2.4</v>
      </c>
      <c r="O23">
        <v>2.1</v>
      </c>
    </row>
    <row r="24" spans="1:15" x14ac:dyDescent="0.25">
      <c r="A24" t="s">
        <v>23</v>
      </c>
      <c r="B24">
        <v>1.4</v>
      </c>
      <c r="C24">
        <v>1.8</v>
      </c>
      <c r="D24">
        <v>2.1</v>
      </c>
      <c r="E24">
        <v>1.8</v>
      </c>
      <c r="F24">
        <v>1.7</v>
      </c>
      <c r="G24">
        <v>1.6</v>
      </c>
      <c r="H24">
        <v>1.2</v>
      </c>
      <c r="I24">
        <v>1.2</v>
      </c>
      <c r="J24">
        <v>1</v>
      </c>
      <c r="K24">
        <v>0.8</v>
      </c>
      <c r="L24">
        <v>0.9</v>
      </c>
      <c r="M24">
        <v>1</v>
      </c>
      <c r="N24">
        <v>0.5</v>
      </c>
      <c r="O24">
        <v>0.5</v>
      </c>
    </row>
    <row r="25" spans="1:15" x14ac:dyDescent="0.25">
      <c r="A25" t="s">
        <v>24</v>
      </c>
      <c r="B25">
        <v>6.6</v>
      </c>
      <c r="C25">
        <v>8.4</v>
      </c>
      <c r="D25">
        <v>10.3</v>
      </c>
      <c r="E25">
        <v>11</v>
      </c>
      <c r="F25">
        <v>10.199999999999999</v>
      </c>
      <c r="G25">
        <v>10.199999999999999</v>
      </c>
      <c r="H25">
        <v>6.7</v>
      </c>
      <c r="I25">
        <v>4.5</v>
      </c>
      <c r="J25">
        <v>3.4</v>
      </c>
      <c r="K25">
        <v>2.4</v>
      </c>
      <c r="L25">
        <v>2.1</v>
      </c>
      <c r="M25">
        <v>2.7</v>
      </c>
      <c r="N25">
        <v>2.4</v>
      </c>
      <c r="O25">
        <v>2.1</v>
      </c>
    </row>
    <row r="26" spans="1:15" ht="15.75" thickBot="1" x14ac:dyDescent="0.3">
      <c r="A26" s="54" t="s">
        <v>25</v>
      </c>
      <c r="B26" s="55" t="s">
        <v>22</v>
      </c>
      <c r="C26" s="54">
        <v>16</v>
      </c>
      <c r="D26" s="54">
        <v>17</v>
      </c>
      <c r="E26" s="54">
        <v>15.6</v>
      </c>
      <c r="F26" s="54">
        <v>12.5</v>
      </c>
      <c r="G26" s="54">
        <v>10.7</v>
      </c>
      <c r="H26" s="54">
        <v>9.1999999999999993</v>
      </c>
      <c r="I26" s="54">
        <v>7.3</v>
      </c>
      <c r="J26" s="54">
        <v>6.6</v>
      </c>
      <c r="K26" s="54">
        <v>5.4</v>
      </c>
      <c r="L26" s="54">
        <v>4.4000000000000004</v>
      </c>
      <c r="M26" s="54">
        <v>5</v>
      </c>
      <c r="N26" s="54">
        <v>3.9</v>
      </c>
      <c r="O26" s="54">
        <v>3.8</v>
      </c>
    </row>
    <row r="30" spans="1:15" x14ac:dyDescent="0.25">
      <c r="A30" s="2" t="s">
        <v>467</v>
      </c>
    </row>
    <row r="31" spans="1:15" x14ac:dyDescent="0.25">
      <c r="A31" s="22" t="s">
        <v>469</v>
      </c>
    </row>
    <row r="33" spans="1:15" ht="15.75" thickBot="1" x14ac:dyDescent="0.3">
      <c r="A33" s="54"/>
      <c r="B33" s="54">
        <v>2010</v>
      </c>
      <c r="C33" s="54">
        <v>2011</v>
      </c>
      <c r="D33" s="54">
        <v>2012</v>
      </c>
      <c r="E33" s="54">
        <v>2013</v>
      </c>
      <c r="F33" s="54">
        <v>2014</v>
      </c>
      <c r="G33" s="54">
        <v>2015</v>
      </c>
      <c r="H33" s="54">
        <v>2016</v>
      </c>
      <c r="I33" s="54">
        <v>2017</v>
      </c>
      <c r="J33" s="54">
        <v>2018</v>
      </c>
      <c r="K33" s="54">
        <v>2019</v>
      </c>
      <c r="L33" s="54">
        <v>2020</v>
      </c>
      <c r="M33" s="54">
        <v>2021</v>
      </c>
      <c r="N33" s="54">
        <v>2022</v>
      </c>
      <c r="O33" s="54">
        <v>2023</v>
      </c>
    </row>
    <row r="34" spans="1:15" x14ac:dyDescent="0.25">
      <c r="A34" t="s">
        <v>21</v>
      </c>
      <c r="B34">
        <v>3.9</v>
      </c>
      <c r="C34">
        <v>4.2</v>
      </c>
      <c r="D34">
        <v>4.8</v>
      </c>
      <c r="E34">
        <v>5.4</v>
      </c>
      <c r="F34">
        <v>5.4</v>
      </c>
      <c r="G34">
        <v>4.9000000000000004</v>
      </c>
      <c r="H34">
        <v>4.2</v>
      </c>
      <c r="I34">
        <v>3.6</v>
      </c>
      <c r="J34">
        <v>3</v>
      </c>
      <c r="K34">
        <v>2.6</v>
      </c>
      <c r="L34">
        <v>2.2999999999999998</v>
      </c>
      <c r="M34">
        <v>2.6</v>
      </c>
      <c r="N34">
        <v>2.2000000000000002</v>
      </c>
      <c r="O34">
        <v>2</v>
      </c>
    </row>
    <row r="35" spans="1:15" x14ac:dyDescent="0.25">
      <c r="A35" t="s">
        <v>23</v>
      </c>
      <c r="B35">
        <v>1.7</v>
      </c>
      <c r="C35">
        <v>1.9</v>
      </c>
      <c r="D35">
        <v>2.1</v>
      </c>
      <c r="E35">
        <v>1.6</v>
      </c>
      <c r="F35">
        <v>1.7</v>
      </c>
      <c r="G35">
        <v>1.6</v>
      </c>
      <c r="H35">
        <v>1.2</v>
      </c>
      <c r="I35">
        <v>1.2</v>
      </c>
      <c r="J35">
        <v>0.9</v>
      </c>
      <c r="K35">
        <v>0.8</v>
      </c>
      <c r="L35">
        <v>0.7</v>
      </c>
      <c r="M35">
        <v>1</v>
      </c>
      <c r="N35">
        <v>0.5</v>
      </c>
      <c r="O35">
        <v>0.6</v>
      </c>
    </row>
    <row r="36" spans="1:15" x14ac:dyDescent="0.25">
      <c r="A36" t="s">
        <v>24</v>
      </c>
      <c r="B36">
        <v>5.9</v>
      </c>
      <c r="C36">
        <v>8.4</v>
      </c>
      <c r="D36">
        <v>10.3</v>
      </c>
      <c r="E36">
        <v>11.3</v>
      </c>
      <c r="F36">
        <v>9.6</v>
      </c>
      <c r="G36">
        <v>10</v>
      </c>
      <c r="H36">
        <v>6.8</v>
      </c>
      <c r="I36">
        <v>4.5</v>
      </c>
      <c r="J36">
        <v>3.1</v>
      </c>
      <c r="K36">
        <v>2.2999999999999998</v>
      </c>
      <c r="L36">
        <v>2</v>
      </c>
      <c r="M36">
        <v>2.8</v>
      </c>
      <c r="N36">
        <v>2.2000000000000002</v>
      </c>
      <c r="O36">
        <v>2</v>
      </c>
    </row>
    <row r="37" spans="1:15" ht="15.75" thickBot="1" x14ac:dyDescent="0.3">
      <c r="A37" s="54" t="s">
        <v>25</v>
      </c>
      <c r="B37" s="55" t="s">
        <v>22</v>
      </c>
      <c r="C37" s="54">
        <v>14.4</v>
      </c>
      <c r="D37" s="54">
        <v>15.2</v>
      </c>
      <c r="E37" s="54">
        <v>13.6</v>
      </c>
      <c r="F37" s="54">
        <v>11</v>
      </c>
      <c r="G37" s="54">
        <v>9.4</v>
      </c>
      <c r="H37" s="54">
        <v>8.1999999999999993</v>
      </c>
      <c r="I37" s="54">
        <v>6.4</v>
      </c>
      <c r="J37" s="54">
        <v>5.7</v>
      </c>
      <c r="K37" s="54">
        <v>4.5999999999999996</v>
      </c>
      <c r="L37" s="54">
        <v>3.9</v>
      </c>
      <c r="M37" s="54">
        <v>4.3</v>
      </c>
      <c r="N37" s="54">
        <v>3.3</v>
      </c>
      <c r="O37" s="54">
        <v>3.2</v>
      </c>
    </row>
    <row r="41" spans="1:15" x14ac:dyDescent="0.25">
      <c r="A41" s="2" t="s">
        <v>467</v>
      </c>
    </row>
    <row r="42" spans="1:15" x14ac:dyDescent="0.25">
      <c r="A42" s="22" t="s">
        <v>470</v>
      </c>
    </row>
    <row r="44" spans="1:15" ht="15.75" thickBot="1" x14ac:dyDescent="0.3">
      <c r="A44" s="54"/>
      <c r="B44" s="54">
        <v>2010</v>
      </c>
      <c r="C44" s="54">
        <v>2011</v>
      </c>
      <c r="D44" s="54">
        <v>2012</v>
      </c>
      <c r="E44" s="54">
        <v>2013</v>
      </c>
      <c r="F44" s="54">
        <v>2014</v>
      </c>
      <c r="G44" s="54">
        <v>2015</v>
      </c>
      <c r="H44" s="54">
        <v>2016</v>
      </c>
      <c r="I44" s="54">
        <v>2017</v>
      </c>
      <c r="J44" s="54">
        <v>2018</v>
      </c>
      <c r="K44" s="54">
        <v>2019</v>
      </c>
      <c r="L44" s="54">
        <v>2020</v>
      </c>
      <c r="M44" s="54">
        <v>2021</v>
      </c>
      <c r="N44" s="54">
        <v>2022</v>
      </c>
      <c r="O44" s="54">
        <v>2023</v>
      </c>
    </row>
    <row r="45" spans="1:15" x14ac:dyDescent="0.25">
      <c r="A45" t="s">
        <v>21</v>
      </c>
      <c r="B45">
        <v>3.9</v>
      </c>
      <c r="C45">
        <v>4.3</v>
      </c>
      <c r="D45">
        <v>4.9000000000000004</v>
      </c>
      <c r="E45">
        <v>5.4</v>
      </c>
      <c r="F45">
        <v>5.4</v>
      </c>
      <c r="G45">
        <v>4.9000000000000004</v>
      </c>
      <c r="H45">
        <v>4.3</v>
      </c>
      <c r="I45">
        <v>3.7</v>
      </c>
      <c r="J45">
        <v>3.2</v>
      </c>
      <c r="K45">
        <v>2.8</v>
      </c>
      <c r="L45">
        <v>2.5</v>
      </c>
      <c r="M45">
        <v>2.9</v>
      </c>
      <c r="N45">
        <v>2.5</v>
      </c>
      <c r="O45">
        <v>2.2000000000000002</v>
      </c>
    </row>
    <row r="46" spans="1:15" x14ac:dyDescent="0.25">
      <c r="A46" t="s">
        <v>23</v>
      </c>
      <c r="B46">
        <v>1.1000000000000001</v>
      </c>
      <c r="C46">
        <v>1.6</v>
      </c>
      <c r="D46">
        <v>2</v>
      </c>
      <c r="E46">
        <v>2</v>
      </c>
      <c r="F46">
        <v>1.7</v>
      </c>
      <c r="G46">
        <v>1.6</v>
      </c>
      <c r="H46">
        <v>1.2</v>
      </c>
      <c r="I46">
        <v>1.2</v>
      </c>
      <c r="J46">
        <v>1.1000000000000001</v>
      </c>
      <c r="K46">
        <v>0.9</v>
      </c>
      <c r="L46">
        <v>1.2</v>
      </c>
      <c r="M46">
        <v>1.1000000000000001</v>
      </c>
      <c r="N46">
        <v>0.5</v>
      </c>
      <c r="O46">
        <v>0.5</v>
      </c>
    </row>
    <row r="47" spans="1:15" x14ac:dyDescent="0.25">
      <c r="A47" t="s">
        <v>24</v>
      </c>
      <c r="B47">
        <v>7.3</v>
      </c>
      <c r="C47">
        <v>8.5</v>
      </c>
      <c r="D47">
        <v>10.199999999999999</v>
      </c>
      <c r="E47">
        <v>10.7</v>
      </c>
      <c r="F47">
        <v>10.8</v>
      </c>
      <c r="G47">
        <v>10.4</v>
      </c>
      <c r="H47">
        <v>6.5</v>
      </c>
      <c r="I47">
        <v>4.5</v>
      </c>
      <c r="J47">
        <v>3.7</v>
      </c>
      <c r="K47">
        <v>2.4</v>
      </c>
      <c r="L47">
        <v>2.1</v>
      </c>
      <c r="M47">
        <v>2.6</v>
      </c>
      <c r="N47">
        <v>2.5</v>
      </c>
      <c r="O47">
        <v>2.1</v>
      </c>
    </row>
    <row r="48" spans="1:15" ht="15.75" thickBot="1" x14ac:dyDescent="0.3">
      <c r="A48" s="54" t="s">
        <v>25</v>
      </c>
      <c r="B48" s="55" t="s">
        <v>22</v>
      </c>
      <c r="C48" s="54">
        <v>18.100000000000001</v>
      </c>
      <c r="D48" s="54">
        <v>19.5</v>
      </c>
      <c r="E48" s="54">
        <v>18.3</v>
      </c>
      <c r="F48" s="54">
        <v>14.4</v>
      </c>
      <c r="G48" s="54">
        <v>12.4</v>
      </c>
      <c r="H48" s="54">
        <v>10.5</v>
      </c>
      <c r="I48" s="54">
        <v>8.4</v>
      </c>
      <c r="J48" s="54">
        <v>7.8</v>
      </c>
      <c r="K48" s="54">
        <v>6.4</v>
      </c>
      <c r="L48" s="54">
        <v>5</v>
      </c>
      <c r="M48" s="54">
        <v>5.8</v>
      </c>
      <c r="N48" s="54">
        <v>4.5999999999999996</v>
      </c>
      <c r="O48" s="54">
        <v>4.5</v>
      </c>
    </row>
    <row r="50" spans="1:9" x14ac:dyDescent="0.25">
      <c r="A50" t="s">
        <v>28</v>
      </c>
    </row>
    <row r="51" spans="1:9" x14ac:dyDescent="0.25">
      <c r="A51" t="s">
        <v>471</v>
      </c>
    </row>
    <row r="53" spans="1:9" x14ac:dyDescent="0.25">
      <c r="A53" s="28" t="s">
        <v>30</v>
      </c>
    </row>
    <row r="54" spans="1:9" x14ac:dyDescent="0.25">
      <c r="A54" t="s">
        <v>31</v>
      </c>
    </row>
    <row r="56" spans="1:9" x14ac:dyDescent="0.25">
      <c r="A56" s="28" t="s">
        <v>32</v>
      </c>
    </row>
    <row r="57" spans="1:9" x14ac:dyDescent="0.25">
      <c r="A57" t="s">
        <v>33</v>
      </c>
    </row>
    <row r="62" spans="1:9" x14ac:dyDescent="0.25">
      <c r="A62" s="29" t="s">
        <v>35</v>
      </c>
    </row>
    <row r="63" spans="1:9" x14ac:dyDescent="0.25">
      <c r="A63" s="30" t="s">
        <v>472</v>
      </c>
      <c r="B63" s="16"/>
      <c r="C63" s="16"/>
      <c r="D63" s="16"/>
      <c r="E63" s="16"/>
      <c r="F63" s="16"/>
      <c r="G63" s="16"/>
      <c r="H63" s="16"/>
      <c r="I63" s="16"/>
    </row>
    <row r="64" spans="1:9" x14ac:dyDescent="0.25">
      <c r="A64" s="16"/>
      <c r="B64" s="16"/>
      <c r="C64" s="16"/>
      <c r="D64" s="16"/>
      <c r="E64" s="16"/>
      <c r="F64" s="16"/>
      <c r="G64" s="16"/>
      <c r="H64" s="16"/>
      <c r="I64" s="16"/>
    </row>
    <row r="65" spans="1:9" x14ac:dyDescent="0.25">
      <c r="A65" s="16"/>
      <c r="B65" s="16"/>
      <c r="C65" s="16"/>
      <c r="D65" s="16"/>
      <c r="E65" s="16"/>
      <c r="F65" s="16"/>
      <c r="G65" s="16"/>
      <c r="H65" s="16"/>
      <c r="I65" s="16"/>
    </row>
    <row r="66" spans="1:9" x14ac:dyDescent="0.25">
      <c r="A66" s="16"/>
      <c r="B66" s="16"/>
      <c r="C66" s="16"/>
      <c r="D66" s="16"/>
      <c r="E66" s="16"/>
      <c r="F66" s="16"/>
      <c r="G66" s="16"/>
      <c r="H66" s="16"/>
      <c r="I66" s="16"/>
    </row>
    <row r="67" spans="1:9" x14ac:dyDescent="0.25">
      <c r="A67" s="16"/>
      <c r="B67" s="16"/>
      <c r="C67" s="16"/>
      <c r="D67" s="16"/>
      <c r="E67" s="16"/>
      <c r="F67" s="16"/>
      <c r="G67" s="16"/>
      <c r="H67" s="16"/>
      <c r="I67" s="16"/>
    </row>
    <row r="68" spans="1:9" x14ac:dyDescent="0.25">
      <c r="A68" s="16"/>
      <c r="B68" s="16"/>
      <c r="C68" s="16"/>
      <c r="D68" s="16"/>
      <c r="E68" s="16"/>
      <c r="F68" s="16"/>
      <c r="G68" s="16"/>
      <c r="H68" s="16"/>
      <c r="I68" s="16"/>
    </row>
    <row r="69" spans="1:9" x14ac:dyDescent="0.25">
      <c r="A69" s="16"/>
      <c r="B69" s="16"/>
      <c r="C69" s="16"/>
      <c r="D69" s="16"/>
      <c r="E69" s="16"/>
      <c r="F69" s="16"/>
      <c r="G69" s="16"/>
      <c r="H69" s="16"/>
      <c r="I69" s="16"/>
    </row>
    <row r="70" spans="1:9" x14ac:dyDescent="0.25">
      <c r="A70" s="16"/>
      <c r="B70" s="16"/>
      <c r="C70" s="16"/>
      <c r="D70" s="16"/>
      <c r="E70" s="16"/>
      <c r="F70" s="16"/>
      <c r="G70" s="16"/>
      <c r="H70" s="16"/>
      <c r="I70" s="16"/>
    </row>
    <row r="71" spans="1:9" x14ac:dyDescent="0.25">
      <c r="A71" s="16"/>
      <c r="B71" s="16"/>
      <c r="C71" s="16"/>
      <c r="D71" s="16"/>
      <c r="E71" s="16"/>
      <c r="F71" s="16"/>
      <c r="G71" s="16"/>
      <c r="H71" s="16"/>
      <c r="I71" s="16"/>
    </row>
  </sheetData>
  <mergeCells count="11">
    <mergeCell ref="A12:C12"/>
    <mergeCell ref="B13:C13"/>
    <mergeCell ref="B14:C14"/>
    <mergeCell ref="B15:C15"/>
    <mergeCell ref="A63:I71"/>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21942"/>
  </sheetPr>
  <dimension ref="A1:N64"/>
  <sheetViews>
    <sheetView workbookViewId="0">
      <selection activeCell="J1" sqref="J1"/>
    </sheetView>
  </sheetViews>
  <sheetFormatPr defaultRowHeight="15" x14ac:dyDescent="0.25"/>
  <cols>
    <col min="1" max="1" width="15.7109375" customWidth="1"/>
  </cols>
  <sheetData>
    <row r="1" spans="1:5" ht="23.25" x14ac:dyDescent="0.35">
      <c r="A1" s="53" t="s">
        <v>424</v>
      </c>
    </row>
    <row r="2" spans="1:5" x14ac:dyDescent="0.25">
      <c r="A2" s="4" t="str">
        <f>HYPERLINK("#CONTENTS!A1", "CONTENTS")</f>
        <v>CONTENTS</v>
      </c>
    </row>
    <row r="5" spans="1:5" x14ac:dyDescent="0.25">
      <c r="A5" s="5" t="s">
        <v>1</v>
      </c>
      <c r="B5" s="6"/>
      <c r="C5" s="6"/>
      <c r="D5" s="6"/>
      <c r="E5" s="7"/>
    </row>
    <row r="6" spans="1:5" ht="30" customHeight="1" x14ac:dyDescent="0.25">
      <c r="A6" s="11" t="s">
        <v>2</v>
      </c>
      <c r="B6" s="8" t="s">
        <v>473</v>
      </c>
      <c r="C6" s="8"/>
      <c r="D6" s="8"/>
      <c r="E6" s="8"/>
    </row>
    <row r="7" spans="1:5" x14ac:dyDescent="0.25">
      <c r="A7" s="12" t="s">
        <v>4</v>
      </c>
      <c r="B7" s="9" t="s">
        <v>474</v>
      </c>
      <c r="C7" s="9"/>
      <c r="D7" s="9"/>
      <c r="E7" s="9"/>
    </row>
    <row r="8" spans="1:5" x14ac:dyDescent="0.25">
      <c r="A8" s="12" t="s">
        <v>6</v>
      </c>
      <c r="B8" s="10" t="s">
        <v>475</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4" x14ac:dyDescent="0.25">
      <c r="A19" s="2" t="s">
        <v>476</v>
      </c>
    </row>
    <row r="20" spans="1:14" x14ac:dyDescent="0.25">
      <c r="A20" s="22" t="s">
        <v>477</v>
      </c>
    </row>
    <row r="22" spans="1:14" ht="15.75" thickBot="1" x14ac:dyDescent="0.3">
      <c r="A22" s="54"/>
      <c r="B22" s="54">
        <v>2010</v>
      </c>
      <c r="C22" s="54">
        <v>2011</v>
      </c>
      <c r="D22" s="54">
        <v>2012</v>
      </c>
      <c r="E22" s="54">
        <v>2013</v>
      </c>
      <c r="F22" s="54">
        <v>2014</v>
      </c>
      <c r="G22" s="54">
        <v>2015</v>
      </c>
      <c r="H22" s="54">
        <v>2016</v>
      </c>
      <c r="I22" s="54">
        <v>2017</v>
      </c>
      <c r="J22" s="54">
        <v>2018</v>
      </c>
      <c r="K22" s="54">
        <v>2019</v>
      </c>
      <c r="L22" s="54">
        <v>2020</v>
      </c>
      <c r="M22" s="54">
        <v>2021</v>
      </c>
      <c r="N22" s="54">
        <v>2022</v>
      </c>
    </row>
    <row r="23" spans="1:14" x14ac:dyDescent="0.25">
      <c r="A23" t="s">
        <v>21</v>
      </c>
      <c r="B23">
        <v>2.31</v>
      </c>
      <c r="C23">
        <v>2.2999999999999998</v>
      </c>
      <c r="D23">
        <v>2.14</v>
      </c>
      <c r="E23">
        <v>1.92</v>
      </c>
      <c r="F23">
        <v>2</v>
      </c>
      <c r="G23">
        <v>2.0099999999999998</v>
      </c>
      <c r="H23">
        <v>1.84</v>
      </c>
      <c r="I23">
        <v>1.79</v>
      </c>
      <c r="J23">
        <v>1.78</v>
      </c>
      <c r="K23">
        <v>1.75</v>
      </c>
      <c r="L23">
        <v>1.77</v>
      </c>
      <c r="M23">
        <v>1.78</v>
      </c>
      <c r="N23">
        <v>1.66</v>
      </c>
    </row>
    <row r="24" spans="1:14" x14ac:dyDescent="0.25">
      <c r="A24" t="s">
        <v>23</v>
      </c>
      <c r="B24">
        <v>1.53</v>
      </c>
      <c r="C24">
        <v>1.64</v>
      </c>
      <c r="D24">
        <v>1.75</v>
      </c>
      <c r="E24">
        <v>1.45</v>
      </c>
      <c r="F24">
        <v>1.4</v>
      </c>
      <c r="G24">
        <v>1.02</v>
      </c>
      <c r="H24">
        <v>1.23</v>
      </c>
      <c r="I24">
        <v>0.92</v>
      </c>
      <c r="J24">
        <v>1.28</v>
      </c>
      <c r="K24">
        <v>1.33</v>
      </c>
      <c r="L24">
        <v>1.34</v>
      </c>
      <c r="M24">
        <v>1.42</v>
      </c>
      <c r="N24">
        <v>1.33</v>
      </c>
    </row>
    <row r="25" spans="1:14" ht="15.75" thickBot="1" x14ac:dyDescent="0.3">
      <c r="A25" s="54" t="s">
        <v>24</v>
      </c>
      <c r="B25" s="54">
        <v>2.4500000000000002</v>
      </c>
      <c r="C25" s="54">
        <v>2.69</v>
      </c>
      <c r="D25" s="54">
        <v>3.87</v>
      </c>
      <c r="E25" s="54">
        <v>2.09</v>
      </c>
      <c r="F25" s="54">
        <v>1.94</v>
      </c>
      <c r="G25" s="54">
        <v>2.16</v>
      </c>
      <c r="H25" s="54">
        <v>2.37</v>
      </c>
      <c r="I25" s="54">
        <v>2.63</v>
      </c>
      <c r="J25" s="54">
        <v>3.04</v>
      </c>
      <c r="K25" s="54">
        <v>2.73</v>
      </c>
      <c r="L25" s="54">
        <v>2.89</v>
      </c>
      <c r="M25" s="54">
        <v>2.1800000000000002</v>
      </c>
      <c r="N25" s="54">
        <v>2.93</v>
      </c>
    </row>
    <row r="29" spans="1:14" x14ac:dyDescent="0.25">
      <c r="A29" s="2" t="s">
        <v>476</v>
      </c>
    </row>
    <row r="30" spans="1:14" x14ac:dyDescent="0.25">
      <c r="A30" s="22" t="s">
        <v>478</v>
      </c>
    </row>
    <row r="32" spans="1:14" ht="15.75" thickBot="1" x14ac:dyDescent="0.3">
      <c r="A32" s="54"/>
      <c r="B32" s="54">
        <v>2010</v>
      </c>
      <c r="C32" s="54">
        <v>2011</v>
      </c>
      <c r="D32" s="54">
        <v>2012</v>
      </c>
      <c r="E32" s="54">
        <v>2013</v>
      </c>
      <c r="F32" s="54">
        <v>2014</v>
      </c>
      <c r="G32" s="54">
        <v>2015</v>
      </c>
      <c r="H32" s="54">
        <v>2016</v>
      </c>
      <c r="I32" s="54">
        <v>2017</v>
      </c>
      <c r="J32" s="54">
        <v>2018</v>
      </c>
      <c r="K32" s="54">
        <v>2019</v>
      </c>
      <c r="L32" s="54">
        <v>2020</v>
      </c>
      <c r="M32" s="54">
        <v>2021</v>
      </c>
      <c r="N32" s="54">
        <v>2022</v>
      </c>
    </row>
    <row r="33" spans="1:14" x14ac:dyDescent="0.25">
      <c r="A33" t="s">
        <v>21</v>
      </c>
      <c r="B33">
        <v>4.0199999999999996</v>
      </c>
      <c r="C33">
        <v>4.0199999999999996</v>
      </c>
      <c r="D33">
        <v>3.78</v>
      </c>
      <c r="E33">
        <v>3.4</v>
      </c>
      <c r="F33">
        <v>3.5</v>
      </c>
      <c r="G33">
        <v>3.54</v>
      </c>
      <c r="H33">
        <v>3.24</v>
      </c>
      <c r="I33">
        <v>3.15</v>
      </c>
      <c r="J33">
        <v>3.16</v>
      </c>
      <c r="K33">
        <v>3.09</v>
      </c>
      <c r="L33">
        <v>3.06</v>
      </c>
      <c r="M33">
        <v>3.12</v>
      </c>
      <c r="N33">
        <v>2.9</v>
      </c>
    </row>
    <row r="34" spans="1:14" x14ac:dyDescent="0.25">
      <c r="A34" t="s">
        <v>23</v>
      </c>
      <c r="B34">
        <v>2.73</v>
      </c>
      <c r="C34">
        <v>3.03</v>
      </c>
      <c r="D34">
        <v>3.19</v>
      </c>
      <c r="E34">
        <v>2.5499999999999998</v>
      </c>
      <c r="F34">
        <v>2.5099999999999998</v>
      </c>
      <c r="G34">
        <v>1.64</v>
      </c>
      <c r="H34">
        <v>1.85</v>
      </c>
      <c r="I34">
        <v>1.65</v>
      </c>
      <c r="J34">
        <v>2.2200000000000002</v>
      </c>
      <c r="K34">
        <v>2.0699999999999998</v>
      </c>
      <c r="L34">
        <v>2.42</v>
      </c>
      <c r="M34">
        <v>2.4500000000000002</v>
      </c>
      <c r="N34">
        <v>2.2200000000000002</v>
      </c>
    </row>
    <row r="35" spans="1:14" ht="15.75" thickBot="1" x14ac:dyDescent="0.3">
      <c r="A35" s="54" t="s">
        <v>24</v>
      </c>
      <c r="B35" s="54">
        <v>4.55</v>
      </c>
      <c r="C35" s="54">
        <v>4.6399999999999997</v>
      </c>
      <c r="D35" s="54">
        <v>7.21</v>
      </c>
      <c r="E35" s="54">
        <v>3.66</v>
      </c>
      <c r="F35" s="54">
        <v>3.51</v>
      </c>
      <c r="G35" s="54">
        <v>3.99</v>
      </c>
      <c r="H35" s="54">
        <v>4.51</v>
      </c>
      <c r="I35" s="54">
        <v>5.05</v>
      </c>
      <c r="J35" s="54">
        <v>5.46</v>
      </c>
      <c r="K35" s="54">
        <v>4.8099999999999996</v>
      </c>
      <c r="L35" s="54">
        <v>5.32</v>
      </c>
      <c r="M35" s="54">
        <v>3.99</v>
      </c>
      <c r="N35" s="54">
        <v>5.04</v>
      </c>
    </row>
    <row r="39" spans="1:14" x14ac:dyDescent="0.25">
      <c r="A39" s="2" t="s">
        <v>476</v>
      </c>
    </row>
    <row r="40" spans="1:14" x14ac:dyDescent="0.25">
      <c r="A40" s="22" t="s">
        <v>479</v>
      </c>
    </row>
    <row r="42" spans="1:14" ht="15.75" thickBot="1" x14ac:dyDescent="0.3">
      <c r="A42" s="54"/>
      <c r="B42" s="54">
        <v>2010</v>
      </c>
      <c r="C42" s="54">
        <v>2011</v>
      </c>
      <c r="D42" s="54">
        <v>2012</v>
      </c>
      <c r="E42" s="54">
        <v>2013</v>
      </c>
      <c r="F42" s="54">
        <v>2014</v>
      </c>
      <c r="G42" s="54">
        <v>2015</v>
      </c>
      <c r="H42" s="54">
        <v>2016</v>
      </c>
      <c r="I42" s="54">
        <v>2017</v>
      </c>
      <c r="J42" s="54">
        <v>2018</v>
      </c>
      <c r="K42" s="54">
        <v>2019</v>
      </c>
      <c r="L42" s="54">
        <v>2020</v>
      </c>
      <c r="M42" s="54">
        <v>2021</v>
      </c>
      <c r="N42" s="54">
        <v>2022</v>
      </c>
    </row>
    <row r="43" spans="1:14" x14ac:dyDescent="0.25">
      <c r="A43" t="s">
        <v>21</v>
      </c>
      <c r="B43">
        <v>0.3</v>
      </c>
      <c r="C43">
        <v>0.26</v>
      </c>
      <c r="D43">
        <v>0.25</v>
      </c>
      <c r="E43">
        <v>0.24</v>
      </c>
      <c r="F43">
        <v>0.27</v>
      </c>
      <c r="G43">
        <v>0.27</v>
      </c>
      <c r="H43">
        <v>0.23</v>
      </c>
      <c r="I43">
        <v>0.23</v>
      </c>
      <c r="J43">
        <v>0.2</v>
      </c>
      <c r="K43">
        <v>0.23</v>
      </c>
      <c r="L43">
        <v>0.28999999999999998</v>
      </c>
      <c r="M43">
        <v>0.26</v>
      </c>
      <c r="N43">
        <v>0.25</v>
      </c>
    </row>
    <row r="44" spans="1:14" x14ac:dyDescent="0.25">
      <c r="A44" t="s">
        <v>23</v>
      </c>
      <c r="B44">
        <v>0.23</v>
      </c>
      <c r="C44">
        <v>0.16</v>
      </c>
      <c r="D44">
        <v>0.16</v>
      </c>
      <c r="E44">
        <v>0.23</v>
      </c>
      <c r="F44">
        <v>0.16</v>
      </c>
      <c r="G44">
        <v>0.23</v>
      </c>
      <c r="H44">
        <v>0.38</v>
      </c>
      <c r="I44">
        <v>7.0000000000000007E-2</v>
      </c>
      <c r="J44">
        <v>0.15</v>
      </c>
      <c r="K44">
        <v>0.36</v>
      </c>
      <c r="L44">
        <v>7.0000000000000007E-2</v>
      </c>
      <c r="M44">
        <v>0.21</v>
      </c>
      <c r="N44">
        <v>7.0000000000000007E-2</v>
      </c>
    </row>
    <row r="45" spans="1:14" ht="15.75" thickBot="1" x14ac:dyDescent="0.3">
      <c r="A45" s="54" t="s">
        <v>24</v>
      </c>
      <c r="B45" s="54">
        <v>0</v>
      </c>
      <c r="C45" s="54">
        <v>0.46</v>
      </c>
      <c r="D45" s="54">
        <v>0</v>
      </c>
      <c r="E45" s="54">
        <v>0.31</v>
      </c>
      <c r="F45" s="54">
        <v>0.16</v>
      </c>
      <c r="G45" s="54">
        <v>0.15</v>
      </c>
      <c r="H45" s="54">
        <v>0.28999999999999998</v>
      </c>
      <c r="I45" s="54">
        <v>0</v>
      </c>
      <c r="J45" s="54">
        <v>0.43</v>
      </c>
      <c r="K45" s="54">
        <v>0.4</v>
      </c>
      <c r="L45" s="54">
        <v>0.14000000000000001</v>
      </c>
      <c r="M45" s="54">
        <v>0.13</v>
      </c>
      <c r="N45" s="54">
        <v>0.52</v>
      </c>
    </row>
    <row r="47" spans="1:14" x14ac:dyDescent="0.25">
      <c r="A47" t="s">
        <v>28</v>
      </c>
    </row>
    <row r="48" spans="1:14" x14ac:dyDescent="0.25">
      <c r="A48" t="s">
        <v>480</v>
      </c>
    </row>
    <row r="50" spans="1:9" x14ac:dyDescent="0.25">
      <c r="A50" s="28" t="s">
        <v>32</v>
      </c>
    </row>
    <row r="51" spans="1:9" x14ac:dyDescent="0.25">
      <c r="A51" t="s">
        <v>33</v>
      </c>
    </row>
    <row r="56" spans="1:9" x14ac:dyDescent="0.25">
      <c r="A56" s="29" t="s">
        <v>35</v>
      </c>
    </row>
    <row r="57" spans="1:9" x14ac:dyDescent="0.25">
      <c r="A57" s="30" t="s">
        <v>481</v>
      </c>
      <c r="B57" s="16"/>
      <c r="C57" s="16"/>
      <c r="D57" s="16"/>
      <c r="E57" s="16"/>
      <c r="F57" s="16"/>
      <c r="G57" s="16"/>
      <c r="H57" s="16"/>
      <c r="I57" s="16"/>
    </row>
    <row r="58" spans="1:9" x14ac:dyDescent="0.25">
      <c r="A58" s="16"/>
      <c r="B58" s="16"/>
      <c r="C58" s="16"/>
      <c r="D58" s="16"/>
      <c r="E58" s="16"/>
      <c r="F58" s="16"/>
      <c r="G58" s="16"/>
      <c r="H58" s="16"/>
      <c r="I58" s="16"/>
    </row>
    <row r="59" spans="1:9" x14ac:dyDescent="0.25">
      <c r="A59" s="16"/>
      <c r="B59" s="16"/>
      <c r="C59" s="16"/>
      <c r="D59" s="16"/>
      <c r="E59" s="16"/>
      <c r="F59" s="16"/>
      <c r="G59" s="16"/>
      <c r="H59" s="16"/>
      <c r="I59" s="16"/>
    </row>
    <row r="60" spans="1:9" x14ac:dyDescent="0.25">
      <c r="A60" s="16"/>
      <c r="B60" s="16"/>
      <c r="C60" s="16"/>
      <c r="D60" s="16"/>
      <c r="E60" s="16"/>
      <c r="F60" s="16"/>
      <c r="G60" s="16"/>
      <c r="H60" s="16"/>
      <c r="I60" s="16"/>
    </row>
    <row r="61" spans="1:9" x14ac:dyDescent="0.25">
      <c r="A61" s="16"/>
      <c r="B61" s="16"/>
      <c r="C61" s="16"/>
      <c r="D61" s="16"/>
      <c r="E61" s="16"/>
      <c r="F61" s="16"/>
      <c r="G61" s="16"/>
      <c r="H61" s="16"/>
      <c r="I61" s="16"/>
    </row>
    <row r="62" spans="1:9" x14ac:dyDescent="0.25">
      <c r="A62" s="16"/>
      <c r="B62" s="16"/>
      <c r="C62" s="16"/>
      <c r="D62" s="16"/>
      <c r="E62" s="16"/>
      <c r="F62" s="16"/>
      <c r="G62" s="16"/>
      <c r="H62" s="16"/>
      <c r="I62" s="16"/>
    </row>
    <row r="63" spans="1:9" x14ac:dyDescent="0.25">
      <c r="A63" s="16"/>
      <c r="B63" s="16"/>
      <c r="C63" s="16"/>
      <c r="D63" s="16"/>
      <c r="E63" s="16"/>
      <c r="F63" s="16"/>
      <c r="G63" s="16"/>
      <c r="H63" s="16"/>
      <c r="I63" s="16"/>
    </row>
    <row r="64" spans="1:9" x14ac:dyDescent="0.25">
      <c r="A64" s="16"/>
      <c r="B64" s="16"/>
      <c r="C64" s="16"/>
      <c r="D64" s="16"/>
      <c r="E64" s="16"/>
      <c r="F64" s="16"/>
      <c r="G64" s="16"/>
      <c r="H64" s="16"/>
      <c r="I64" s="16"/>
    </row>
  </sheetData>
  <mergeCells count="11">
    <mergeCell ref="A12:C12"/>
    <mergeCell ref="B13:C13"/>
    <mergeCell ref="B14:C14"/>
    <mergeCell ref="B15:C15"/>
    <mergeCell ref="A57:I64"/>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D6925"/>
  </sheetPr>
  <dimension ref="A1:O92"/>
  <sheetViews>
    <sheetView workbookViewId="0">
      <selection activeCell="K1" sqref="K1"/>
    </sheetView>
  </sheetViews>
  <sheetFormatPr defaultRowHeight="15" x14ac:dyDescent="0.25"/>
  <cols>
    <col min="1" max="1" width="15.7109375" customWidth="1"/>
  </cols>
  <sheetData>
    <row r="1" spans="1:5" ht="23.25" x14ac:dyDescent="0.35">
      <c r="A1" s="56" t="s">
        <v>482</v>
      </c>
    </row>
    <row r="2" spans="1:5" x14ac:dyDescent="0.25">
      <c r="A2" s="4" t="str">
        <f>HYPERLINK("#CONTENTS!A1", "CONTENTS")</f>
        <v>CONTENTS</v>
      </c>
    </row>
    <row r="5" spans="1:5" x14ac:dyDescent="0.25">
      <c r="A5" s="5" t="s">
        <v>1</v>
      </c>
      <c r="B5" s="6"/>
      <c r="C5" s="6"/>
      <c r="D5" s="6"/>
      <c r="E5" s="7"/>
    </row>
    <row r="6" spans="1:5" ht="30" customHeight="1" x14ac:dyDescent="0.25">
      <c r="A6" s="11" t="s">
        <v>2</v>
      </c>
      <c r="B6" s="8" t="s">
        <v>483</v>
      </c>
      <c r="C6" s="8"/>
      <c r="D6" s="8"/>
      <c r="E6" s="8"/>
    </row>
    <row r="7" spans="1:5" x14ac:dyDescent="0.25">
      <c r="A7" s="12" t="s">
        <v>4</v>
      </c>
      <c r="B7" s="9" t="s">
        <v>484</v>
      </c>
      <c r="C7" s="9"/>
      <c r="D7" s="9"/>
      <c r="E7" s="9"/>
    </row>
    <row r="8" spans="1:5" x14ac:dyDescent="0.25">
      <c r="A8" s="12" t="s">
        <v>6</v>
      </c>
      <c r="B8" s="10" t="s">
        <v>485</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95</v>
      </c>
      <c r="C13" s="17"/>
    </row>
    <row r="14" spans="1:5" x14ac:dyDescent="0.25">
      <c r="A14" s="12" t="s">
        <v>15</v>
      </c>
      <c r="B14" s="9" t="s">
        <v>486</v>
      </c>
      <c r="C14" s="9"/>
    </row>
    <row r="15" spans="1:5" x14ac:dyDescent="0.25">
      <c r="A15" s="13" t="s">
        <v>17</v>
      </c>
      <c r="B15" s="19" t="s">
        <v>18</v>
      </c>
      <c r="C15" s="19"/>
    </row>
    <row r="19" spans="1:15" x14ac:dyDescent="0.25">
      <c r="A19" s="2" t="s">
        <v>487</v>
      </c>
    </row>
    <row r="20" spans="1:15" x14ac:dyDescent="0.25">
      <c r="A20" s="22" t="s">
        <v>488</v>
      </c>
    </row>
    <row r="22" spans="1:15" ht="15.75" thickBot="1" x14ac:dyDescent="0.3">
      <c r="A22" s="57"/>
      <c r="B22" s="57">
        <v>2010</v>
      </c>
      <c r="C22" s="57">
        <v>2011</v>
      </c>
      <c r="D22" s="57">
        <v>2012</v>
      </c>
      <c r="E22" s="57">
        <v>2013</v>
      </c>
      <c r="F22" s="57">
        <v>2014</v>
      </c>
      <c r="G22" s="57">
        <v>2015</v>
      </c>
      <c r="H22" s="57">
        <v>2016</v>
      </c>
      <c r="I22" s="57">
        <v>2017</v>
      </c>
      <c r="J22" s="57">
        <v>2018</v>
      </c>
      <c r="K22" s="57">
        <v>2019</v>
      </c>
      <c r="L22" s="57">
        <v>2020</v>
      </c>
      <c r="M22" s="57">
        <v>2021</v>
      </c>
      <c r="N22" s="57">
        <v>2022</v>
      </c>
      <c r="O22" s="57">
        <v>2023</v>
      </c>
    </row>
    <row r="23" spans="1:15" x14ac:dyDescent="0.25">
      <c r="A23" t="s">
        <v>21</v>
      </c>
      <c r="B23">
        <v>1.96</v>
      </c>
      <c r="C23">
        <v>2</v>
      </c>
      <c r="D23">
        <v>2.06</v>
      </c>
      <c r="E23">
        <v>2.08</v>
      </c>
      <c r="F23">
        <v>2.09</v>
      </c>
      <c r="G23">
        <v>2.1</v>
      </c>
      <c r="H23">
        <v>2.1</v>
      </c>
      <c r="I23">
        <v>2.14</v>
      </c>
      <c r="J23">
        <v>2.17</v>
      </c>
      <c r="K23">
        <v>2.21</v>
      </c>
      <c r="L23">
        <v>2.2799999999999998</v>
      </c>
      <c r="M23">
        <v>2.2400000000000002</v>
      </c>
      <c r="N23">
        <v>2.21</v>
      </c>
      <c r="O23">
        <v>2.2200000000000002</v>
      </c>
    </row>
    <row r="24" spans="1:15" x14ac:dyDescent="0.25">
      <c r="A24" t="s">
        <v>23</v>
      </c>
      <c r="B24">
        <v>2.91</v>
      </c>
      <c r="C24">
        <v>2.94</v>
      </c>
      <c r="D24">
        <v>2.98</v>
      </c>
      <c r="E24">
        <v>2.96</v>
      </c>
      <c r="F24">
        <v>2.92</v>
      </c>
      <c r="G24">
        <v>3.06</v>
      </c>
      <c r="H24">
        <v>3.1</v>
      </c>
      <c r="I24">
        <v>2.94</v>
      </c>
      <c r="J24">
        <v>2.98</v>
      </c>
      <c r="K24">
        <v>2.95</v>
      </c>
      <c r="L24">
        <v>2.97</v>
      </c>
      <c r="M24">
        <v>2.74</v>
      </c>
      <c r="N24">
        <v>2.87</v>
      </c>
      <c r="O24">
        <v>2.99</v>
      </c>
    </row>
    <row r="25" spans="1:15" x14ac:dyDescent="0.25">
      <c r="A25" t="s">
        <v>24</v>
      </c>
      <c r="B25">
        <v>0.73</v>
      </c>
      <c r="C25">
        <v>0.73</v>
      </c>
      <c r="D25">
        <v>0.74</v>
      </c>
      <c r="E25">
        <v>0.79</v>
      </c>
      <c r="F25">
        <v>0.77</v>
      </c>
      <c r="G25">
        <v>0.82</v>
      </c>
      <c r="H25">
        <v>0.85</v>
      </c>
      <c r="I25">
        <v>0.84</v>
      </c>
      <c r="J25">
        <v>0.95</v>
      </c>
      <c r="K25">
        <v>1.08</v>
      </c>
      <c r="L25">
        <v>1.24</v>
      </c>
      <c r="M25">
        <v>1.24</v>
      </c>
      <c r="N25">
        <v>1.42</v>
      </c>
      <c r="O25">
        <v>1.39</v>
      </c>
    </row>
    <row r="26" spans="1:15" ht="15.75" thickBot="1" x14ac:dyDescent="0.3">
      <c r="A26" s="57" t="s">
        <v>25</v>
      </c>
      <c r="B26" s="57">
        <v>0.67</v>
      </c>
      <c r="C26" s="57">
        <v>0.66</v>
      </c>
      <c r="D26" s="57">
        <v>0.82</v>
      </c>
      <c r="E26" s="57">
        <v>0.66</v>
      </c>
      <c r="F26" s="57">
        <v>0.69</v>
      </c>
      <c r="G26" s="57">
        <v>0.78</v>
      </c>
      <c r="H26" s="57">
        <v>0.81</v>
      </c>
      <c r="I26" s="57">
        <v>0.84</v>
      </c>
      <c r="J26" s="57">
        <v>0.88</v>
      </c>
      <c r="K26" s="57">
        <v>0.85</v>
      </c>
      <c r="L26" s="57">
        <v>0.86</v>
      </c>
      <c r="M26" s="57">
        <v>0.95</v>
      </c>
      <c r="N26" s="57">
        <v>0.92</v>
      </c>
      <c r="O26" s="57">
        <v>0.88</v>
      </c>
    </row>
    <row r="30" spans="1:15" x14ac:dyDescent="0.25">
      <c r="A30" s="2" t="s">
        <v>487</v>
      </c>
    </row>
    <row r="31" spans="1:15" x14ac:dyDescent="0.25">
      <c r="A31" s="22" t="s">
        <v>489</v>
      </c>
    </row>
    <row r="33" spans="1:15" ht="15.75" thickBot="1" x14ac:dyDescent="0.3">
      <c r="A33" s="57"/>
      <c r="B33" s="57">
        <v>2010</v>
      </c>
      <c r="C33" s="57">
        <v>2011</v>
      </c>
      <c r="D33" s="57">
        <v>2012</v>
      </c>
      <c r="E33" s="57">
        <v>2013</v>
      </c>
      <c r="F33" s="57">
        <v>2014</v>
      </c>
      <c r="G33" s="57">
        <v>2015</v>
      </c>
      <c r="H33" s="57">
        <v>2016</v>
      </c>
      <c r="I33" s="57">
        <v>2017</v>
      </c>
      <c r="J33" s="57">
        <v>2018</v>
      </c>
      <c r="K33" s="57">
        <v>2019</v>
      </c>
      <c r="L33" s="57">
        <v>2020</v>
      </c>
      <c r="M33" s="57">
        <v>2021</v>
      </c>
      <c r="N33" s="57">
        <v>2022</v>
      </c>
      <c r="O33" s="57">
        <v>2023</v>
      </c>
    </row>
    <row r="34" spans="1:15" x14ac:dyDescent="0.25">
      <c r="A34" t="s">
        <v>21</v>
      </c>
      <c r="B34">
        <v>1.21</v>
      </c>
      <c r="C34">
        <v>1.26</v>
      </c>
      <c r="D34">
        <v>1.31</v>
      </c>
      <c r="E34">
        <v>1.33</v>
      </c>
      <c r="F34">
        <v>1.34</v>
      </c>
      <c r="G34">
        <v>1.36</v>
      </c>
      <c r="H34">
        <v>1.38</v>
      </c>
      <c r="I34">
        <v>1.42</v>
      </c>
      <c r="J34">
        <v>1.44</v>
      </c>
      <c r="K34">
        <v>1.47</v>
      </c>
      <c r="L34">
        <v>1.5</v>
      </c>
      <c r="M34">
        <v>1.48</v>
      </c>
      <c r="N34">
        <v>1.47</v>
      </c>
      <c r="O34">
        <v>1.47</v>
      </c>
    </row>
    <row r="35" spans="1:15" x14ac:dyDescent="0.25">
      <c r="A35" t="s">
        <v>23</v>
      </c>
      <c r="B35">
        <v>1.95</v>
      </c>
      <c r="C35">
        <v>1.96</v>
      </c>
      <c r="D35">
        <v>1.96</v>
      </c>
      <c r="E35">
        <v>1.88</v>
      </c>
      <c r="F35">
        <v>1.86</v>
      </c>
      <c r="G35">
        <v>1.94</v>
      </c>
      <c r="H35">
        <v>2.02</v>
      </c>
      <c r="I35">
        <v>1.86</v>
      </c>
      <c r="J35">
        <v>1.88</v>
      </c>
      <c r="K35">
        <v>1.85</v>
      </c>
      <c r="L35">
        <v>1.83</v>
      </c>
      <c r="M35">
        <v>1.7</v>
      </c>
      <c r="N35">
        <v>1.76</v>
      </c>
      <c r="O35">
        <v>1.83</v>
      </c>
    </row>
    <row r="36" spans="1:15" x14ac:dyDescent="0.25">
      <c r="A36" t="s">
        <v>24</v>
      </c>
      <c r="B36">
        <v>0.32</v>
      </c>
      <c r="C36">
        <v>0.33</v>
      </c>
      <c r="D36">
        <v>0.34</v>
      </c>
      <c r="E36">
        <v>0.4</v>
      </c>
      <c r="F36">
        <v>0.37</v>
      </c>
      <c r="G36">
        <v>0.42</v>
      </c>
      <c r="H36">
        <v>0.39</v>
      </c>
      <c r="I36">
        <v>0.41</v>
      </c>
      <c r="J36">
        <v>0.45</v>
      </c>
      <c r="K36">
        <v>0.53</v>
      </c>
      <c r="L36">
        <v>0.59</v>
      </c>
      <c r="M36">
        <v>0.57999999999999996</v>
      </c>
      <c r="N36">
        <v>0.77</v>
      </c>
      <c r="O36">
        <v>0.76</v>
      </c>
    </row>
    <row r="37" spans="1:15" ht="15.75" thickBot="1" x14ac:dyDescent="0.3">
      <c r="A37" s="57" t="s">
        <v>25</v>
      </c>
      <c r="B37" s="57">
        <v>0.08</v>
      </c>
      <c r="C37" s="57">
        <v>0.06</v>
      </c>
      <c r="D37" s="57">
        <v>0.2</v>
      </c>
      <c r="E37" s="57">
        <v>0.09</v>
      </c>
      <c r="F37" s="57">
        <v>0.21</v>
      </c>
      <c r="G37" s="57">
        <v>0.25</v>
      </c>
      <c r="H37" s="57">
        <v>0.3</v>
      </c>
      <c r="I37" s="57">
        <v>0.31</v>
      </c>
      <c r="J37" s="57">
        <v>0.34</v>
      </c>
      <c r="K37" s="57">
        <v>0.34</v>
      </c>
      <c r="L37" s="57">
        <v>0.34</v>
      </c>
      <c r="M37" s="57">
        <v>0.43</v>
      </c>
      <c r="N37" s="57">
        <v>0.4</v>
      </c>
      <c r="O37" s="57">
        <v>0.38</v>
      </c>
    </row>
    <row r="41" spans="1:15" x14ac:dyDescent="0.25">
      <c r="A41" s="2" t="s">
        <v>487</v>
      </c>
    </row>
    <row r="42" spans="1:15" x14ac:dyDescent="0.25">
      <c r="A42" s="22" t="s">
        <v>490</v>
      </c>
    </row>
    <row r="44" spans="1:15" ht="15.75" thickBot="1" x14ac:dyDescent="0.3">
      <c r="A44" s="57"/>
      <c r="B44" s="57">
        <v>2010</v>
      </c>
      <c r="C44" s="57">
        <v>2011</v>
      </c>
      <c r="D44" s="57">
        <v>2012</v>
      </c>
      <c r="E44" s="57">
        <v>2013</v>
      </c>
      <c r="F44" s="57">
        <v>2014</v>
      </c>
      <c r="G44" s="57">
        <v>2015</v>
      </c>
      <c r="H44" s="57">
        <v>2016</v>
      </c>
      <c r="I44" s="57">
        <v>2017</v>
      </c>
      <c r="J44" s="57">
        <v>2018</v>
      </c>
      <c r="K44" s="57">
        <v>2019</v>
      </c>
      <c r="L44" s="57">
        <v>2020</v>
      </c>
      <c r="M44" s="57">
        <v>2021</v>
      </c>
      <c r="N44" s="57">
        <v>2022</v>
      </c>
      <c r="O44" s="57">
        <v>2023</v>
      </c>
    </row>
    <row r="45" spans="1:15" x14ac:dyDescent="0.25">
      <c r="A45" t="s">
        <v>21</v>
      </c>
      <c r="B45">
        <v>0.26</v>
      </c>
      <c r="C45">
        <v>0.26</v>
      </c>
      <c r="D45">
        <v>0.27</v>
      </c>
      <c r="E45">
        <v>0.26</v>
      </c>
      <c r="F45">
        <v>0.26</v>
      </c>
      <c r="G45">
        <v>0.26</v>
      </c>
      <c r="H45">
        <v>0.24</v>
      </c>
      <c r="I45">
        <v>0.24</v>
      </c>
      <c r="J45">
        <v>0.25</v>
      </c>
      <c r="K45">
        <v>0.25</v>
      </c>
      <c r="L45">
        <v>0.27</v>
      </c>
      <c r="M45">
        <v>0.26</v>
      </c>
      <c r="N45">
        <v>0.24</v>
      </c>
      <c r="O45">
        <v>0.24</v>
      </c>
    </row>
    <row r="46" spans="1:15" x14ac:dyDescent="0.25">
      <c r="A46" t="s">
        <v>23</v>
      </c>
      <c r="B46">
        <v>0.06</v>
      </c>
      <c r="C46">
        <v>0.06</v>
      </c>
      <c r="D46">
        <v>7.0000000000000007E-2</v>
      </c>
      <c r="E46">
        <v>7.0000000000000007E-2</v>
      </c>
      <c r="F46">
        <v>7.0000000000000007E-2</v>
      </c>
      <c r="G46">
        <v>7.0000000000000007E-2</v>
      </c>
      <c r="H46">
        <v>7.0000000000000007E-2</v>
      </c>
      <c r="I46">
        <v>0.09</v>
      </c>
      <c r="J46">
        <v>0.09</v>
      </c>
      <c r="K46">
        <v>0.09</v>
      </c>
      <c r="L46">
        <v>0.1</v>
      </c>
      <c r="M46">
        <v>0.09</v>
      </c>
      <c r="N46">
        <v>0.09</v>
      </c>
      <c r="O46">
        <v>0.09</v>
      </c>
    </row>
    <row r="47" spans="1:15" x14ac:dyDescent="0.25">
      <c r="A47" t="s">
        <v>24</v>
      </c>
      <c r="B47">
        <v>0.2</v>
      </c>
      <c r="C47">
        <v>0.2</v>
      </c>
      <c r="D47">
        <v>0.2</v>
      </c>
      <c r="E47">
        <v>0.2</v>
      </c>
      <c r="F47">
        <v>0.2</v>
      </c>
      <c r="G47">
        <v>0.2</v>
      </c>
      <c r="H47">
        <v>0.18</v>
      </c>
      <c r="I47">
        <v>0.19</v>
      </c>
      <c r="J47">
        <v>0.19</v>
      </c>
      <c r="K47">
        <v>0.2</v>
      </c>
      <c r="L47">
        <v>0.25</v>
      </c>
      <c r="M47">
        <v>0.26</v>
      </c>
      <c r="N47">
        <v>0.25</v>
      </c>
      <c r="O47">
        <v>0.24</v>
      </c>
    </row>
    <row r="48" spans="1:15" ht="15.75" thickBot="1" x14ac:dyDescent="0.3">
      <c r="A48" s="57" t="s">
        <v>25</v>
      </c>
      <c r="B48" s="57">
        <v>0.25</v>
      </c>
      <c r="C48" s="57">
        <v>0.22</v>
      </c>
      <c r="D48" s="57">
        <v>0.24</v>
      </c>
      <c r="E48" s="57">
        <v>0.22</v>
      </c>
      <c r="F48" s="57">
        <v>0.17</v>
      </c>
      <c r="G48" s="57">
        <v>0.21</v>
      </c>
      <c r="H48" s="57">
        <v>0.21</v>
      </c>
      <c r="I48" s="57">
        <v>0.23</v>
      </c>
      <c r="J48" s="57">
        <v>0.25</v>
      </c>
      <c r="K48" s="57">
        <v>0.22</v>
      </c>
      <c r="L48" s="57">
        <v>0.25</v>
      </c>
      <c r="M48" s="57">
        <v>0.25</v>
      </c>
      <c r="N48" s="57">
        <v>0.24</v>
      </c>
      <c r="O48" s="57">
        <v>0.23</v>
      </c>
    </row>
    <row r="52" spans="1:15" x14ac:dyDescent="0.25">
      <c r="A52" s="2" t="s">
        <v>487</v>
      </c>
    </row>
    <row r="53" spans="1:15" x14ac:dyDescent="0.25">
      <c r="A53" s="22" t="s">
        <v>491</v>
      </c>
    </row>
    <row r="55" spans="1:15" ht="15.75" thickBot="1" x14ac:dyDescent="0.3">
      <c r="A55" s="57"/>
      <c r="B55" s="57">
        <v>2010</v>
      </c>
      <c r="C55" s="57">
        <v>2011</v>
      </c>
      <c r="D55" s="57">
        <v>2012</v>
      </c>
      <c r="E55" s="57">
        <v>2013</v>
      </c>
      <c r="F55" s="57">
        <v>2014</v>
      </c>
      <c r="G55" s="57">
        <v>2015</v>
      </c>
      <c r="H55" s="57">
        <v>2016</v>
      </c>
      <c r="I55" s="57">
        <v>2017</v>
      </c>
      <c r="J55" s="57">
        <v>2018</v>
      </c>
      <c r="K55" s="57">
        <v>2019</v>
      </c>
      <c r="L55" s="57">
        <v>2020</v>
      </c>
      <c r="M55" s="57">
        <v>2021</v>
      </c>
      <c r="N55" s="57">
        <v>2022</v>
      </c>
      <c r="O55" s="57">
        <v>2023</v>
      </c>
    </row>
    <row r="56" spans="1:15" x14ac:dyDescent="0.25">
      <c r="A56" t="s">
        <v>21</v>
      </c>
      <c r="B56">
        <v>0.47</v>
      </c>
      <c r="C56">
        <v>0.46</v>
      </c>
      <c r="D56">
        <v>0.47</v>
      </c>
      <c r="E56">
        <v>0.48</v>
      </c>
      <c r="F56">
        <v>0.48</v>
      </c>
      <c r="G56">
        <v>0.47</v>
      </c>
      <c r="H56">
        <v>0.47</v>
      </c>
      <c r="I56">
        <v>0.46</v>
      </c>
      <c r="J56">
        <v>0.47</v>
      </c>
      <c r="K56">
        <v>0.47</v>
      </c>
      <c r="L56">
        <v>0.5</v>
      </c>
      <c r="M56">
        <v>0.49</v>
      </c>
      <c r="N56">
        <v>0.48</v>
      </c>
      <c r="O56">
        <v>0.48</v>
      </c>
    </row>
    <row r="57" spans="1:15" x14ac:dyDescent="0.25">
      <c r="A57" t="s">
        <v>23</v>
      </c>
      <c r="B57">
        <v>0.88</v>
      </c>
      <c r="C57">
        <v>0.91</v>
      </c>
      <c r="D57">
        <v>0.94</v>
      </c>
      <c r="E57">
        <v>1</v>
      </c>
      <c r="F57">
        <v>0.98</v>
      </c>
      <c r="G57">
        <v>1.04</v>
      </c>
      <c r="H57">
        <v>1</v>
      </c>
      <c r="I57">
        <v>0.98</v>
      </c>
      <c r="J57">
        <v>1</v>
      </c>
      <c r="K57">
        <v>1.01</v>
      </c>
      <c r="L57">
        <v>1.03</v>
      </c>
      <c r="M57">
        <v>0.94</v>
      </c>
      <c r="N57">
        <v>1.01</v>
      </c>
      <c r="O57">
        <v>1.06</v>
      </c>
    </row>
    <row r="58" spans="1:15" x14ac:dyDescent="0.25">
      <c r="A58" t="s">
        <v>24</v>
      </c>
      <c r="B58">
        <v>0.21</v>
      </c>
      <c r="C58">
        <v>0.2</v>
      </c>
      <c r="D58">
        <v>0.2</v>
      </c>
      <c r="E58">
        <v>0.19</v>
      </c>
      <c r="F58">
        <v>0.2</v>
      </c>
      <c r="G58">
        <v>0.2</v>
      </c>
      <c r="H58">
        <v>0.28000000000000003</v>
      </c>
      <c r="I58">
        <v>0.25</v>
      </c>
      <c r="J58">
        <v>0.3</v>
      </c>
      <c r="K58">
        <v>0.35</v>
      </c>
      <c r="L58">
        <v>0.4</v>
      </c>
      <c r="M58">
        <v>0.4</v>
      </c>
      <c r="N58">
        <v>0.4</v>
      </c>
      <c r="O58">
        <v>0.39</v>
      </c>
    </row>
    <row r="59" spans="1:15" ht="15.75" thickBot="1" x14ac:dyDescent="0.3">
      <c r="A59" s="57" t="s">
        <v>25</v>
      </c>
      <c r="B59" s="57">
        <v>0.35</v>
      </c>
      <c r="C59" s="57">
        <v>0.37</v>
      </c>
      <c r="D59" s="57">
        <v>0.38</v>
      </c>
      <c r="E59" s="57">
        <v>0.35</v>
      </c>
      <c r="F59" s="57">
        <v>0.32</v>
      </c>
      <c r="G59" s="57">
        <v>0.32</v>
      </c>
      <c r="H59" s="57">
        <v>0.28999999999999998</v>
      </c>
      <c r="I59" s="57">
        <v>0.3</v>
      </c>
      <c r="J59" s="57">
        <v>0.28999999999999998</v>
      </c>
      <c r="K59" s="57">
        <v>0.28999999999999998</v>
      </c>
      <c r="L59" s="57">
        <v>0.27</v>
      </c>
      <c r="M59" s="57">
        <v>0.27</v>
      </c>
      <c r="N59" s="57">
        <v>0.28000000000000003</v>
      </c>
      <c r="O59" s="57">
        <v>0.26</v>
      </c>
    </row>
    <row r="63" spans="1:15" x14ac:dyDescent="0.25">
      <c r="A63" s="2" t="s">
        <v>487</v>
      </c>
    </row>
    <row r="64" spans="1:15" x14ac:dyDescent="0.25">
      <c r="A64" s="22" t="s">
        <v>492</v>
      </c>
    </row>
    <row r="66" spans="1:15" ht="15.75" thickBot="1" x14ac:dyDescent="0.3">
      <c r="A66" s="57"/>
      <c r="B66" s="57">
        <v>2010</v>
      </c>
      <c r="C66" s="57">
        <v>2011</v>
      </c>
      <c r="D66" s="57">
        <v>2012</v>
      </c>
      <c r="E66" s="57">
        <v>2013</v>
      </c>
      <c r="F66" s="57">
        <v>2014</v>
      </c>
      <c r="G66" s="57">
        <v>2015</v>
      </c>
      <c r="H66" s="57">
        <v>2016</v>
      </c>
      <c r="I66" s="57">
        <v>2017</v>
      </c>
      <c r="J66" s="57">
        <v>2018</v>
      </c>
      <c r="K66" s="57">
        <v>2019</v>
      </c>
      <c r="L66" s="57">
        <v>2020</v>
      </c>
      <c r="M66" s="57">
        <v>2021</v>
      </c>
      <c r="N66" s="57">
        <v>2022</v>
      </c>
      <c r="O66" s="57">
        <v>2023</v>
      </c>
    </row>
    <row r="67" spans="1:15" x14ac:dyDescent="0.25">
      <c r="A67" t="s">
        <v>21</v>
      </c>
      <c r="B67">
        <v>0.02</v>
      </c>
      <c r="C67">
        <v>0.02</v>
      </c>
      <c r="D67">
        <v>0.02</v>
      </c>
      <c r="E67">
        <v>0.01</v>
      </c>
      <c r="F67">
        <v>0.01</v>
      </c>
      <c r="G67">
        <v>0.01</v>
      </c>
      <c r="H67">
        <v>0.01</v>
      </c>
      <c r="I67">
        <v>0.01</v>
      </c>
      <c r="J67">
        <v>0.01</v>
      </c>
      <c r="K67">
        <v>0.01</v>
      </c>
      <c r="L67">
        <v>0.01</v>
      </c>
      <c r="M67">
        <v>0.01</v>
      </c>
      <c r="N67">
        <v>0.03</v>
      </c>
      <c r="O67">
        <v>0.03</v>
      </c>
    </row>
    <row r="68" spans="1:15" x14ac:dyDescent="0.25">
      <c r="A68" t="s">
        <v>23</v>
      </c>
      <c r="B68">
        <v>0.01</v>
      </c>
      <c r="C68">
        <v>0.01</v>
      </c>
      <c r="D68">
        <v>0.01</v>
      </c>
      <c r="E68">
        <v>0.01</v>
      </c>
      <c r="F68">
        <v>0.01</v>
      </c>
      <c r="G68">
        <v>0.01</v>
      </c>
      <c r="H68">
        <v>0.01</v>
      </c>
      <c r="I68">
        <v>0.01</v>
      </c>
      <c r="J68">
        <v>0.01</v>
      </c>
      <c r="K68">
        <v>0.01</v>
      </c>
      <c r="L68">
        <v>0.01</v>
      </c>
      <c r="M68">
        <v>0.01</v>
      </c>
      <c r="N68">
        <v>0.01</v>
      </c>
      <c r="O68">
        <v>0.01</v>
      </c>
    </row>
    <row r="69" spans="1:15" x14ac:dyDescent="0.25">
      <c r="A69" t="s">
        <v>24</v>
      </c>
      <c r="B69">
        <v>0</v>
      </c>
      <c r="C69">
        <v>0</v>
      </c>
      <c r="D69" s="26" t="s">
        <v>22</v>
      </c>
      <c r="E69" s="26" t="s">
        <v>22</v>
      </c>
      <c r="F69" s="26" t="s">
        <v>22</v>
      </c>
      <c r="G69" s="26" t="s">
        <v>22</v>
      </c>
      <c r="H69" s="26" t="s">
        <v>22</v>
      </c>
      <c r="I69" s="26" t="s">
        <v>22</v>
      </c>
      <c r="J69" s="26" t="s">
        <v>22</v>
      </c>
      <c r="K69" s="26" t="s">
        <v>22</v>
      </c>
      <c r="L69" s="26" t="s">
        <v>22</v>
      </c>
      <c r="M69">
        <v>0</v>
      </c>
      <c r="N69">
        <v>0</v>
      </c>
      <c r="O69">
        <v>0</v>
      </c>
    </row>
    <row r="70" spans="1:15" ht="15.75" thickBot="1" x14ac:dyDescent="0.3">
      <c r="A70" s="57" t="s">
        <v>25</v>
      </c>
      <c r="B70" s="57">
        <v>0</v>
      </c>
      <c r="C70" s="57">
        <v>0</v>
      </c>
      <c r="D70" s="57">
        <v>0</v>
      </c>
      <c r="E70" s="57">
        <v>0</v>
      </c>
      <c r="F70" s="57">
        <v>0</v>
      </c>
      <c r="G70" s="57">
        <v>0</v>
      </c>
      <c r="H70" s="57">
        <v>0</v>
      </c>
      <c r="I70" s="57">
        <v>0</v>
      </c>
      <c r="J70" s="57">
        <v>0</v>
      </c>
      <c r="K70" s="57">
        <v>0</v>
      </c>
      <c r="L70" s="57">
        <v>0</v>
      </c>
      <c r="M70" s="57">
        <v>0</v>
      </c>
      <c r="N70" s="57">
        <v>0</v>
      </c>
      <c r="O70" s="57">
        <v>0</v>
      </c>
    </row>
    <row r="72" spans="1:15" x14ac:dyDescent="0.25">
      <c r="A72" t="s">
        <v>28</v>
      </c>
    </row>
    <row r="73" spans="1:15" x14ac:dyDescent="0.25">
      <c r="A73" t="s">
        <v>493</v>
      </c>
    </row>
    <row r="75" spans="1:15" x14ac:dyDescent="0.25">
      <c r="A75" s="28" t="s">
        <v>30</v>
      </c>
    </row>
    <row r="76" spans="1:15" x14ac:dyDescent="0.25">
      <c r="A76" t="s">
        <v>31</v>
      </c>
    </row>
    <row r="78" spans="1:15" x14ac:dyDescent="0.25">
      <c r="A78" s="28" t="s">
        <v>32</v>
      </c>
    </row>
    <row r="79" spans="1:15" x14ac:dyDescent="0.25">
      <c r="A79" t="s">
        <v>275</v>
      </c>
    </row>
    <row r="80" spans="1:15" x14ac:dyDescent="0.25">
      <c r="A80" t="s">
        <v>46</v>
      </c>
    </row>
    <row r="81" spans="1:9" x14ac:dyDescent="0.25">
      <c r="A81" t="s">
        <v>33</v>
      </c>
    </row>
    <row r="82" spans="1:9" x14ac:dyDescent="0.25">
      <c r="A82" t="s">
        <v>222</v>
      </c>
    </row>
    <row r="87" spans="1:9" x14ac:dyDescent="0.25">
      <c r="A87" s="29" t="s">
        <v>35</v>
      </c>
    </row>
    <row r="88" spans="1:9" x14ac:dyDescent="0.25">
      <c r="A88" s="30" t="s">
        <v>494</v>
      </c>
      <c r="B88" s="16"/>
      <c r="C88" s="16"/>
      <c r="D88" s="16"/>
      <c r="E88" s="16"/>
      <c r="F88" s="16"/>
      <c r="G88" s="16"/>
      <c r="H88" s="16"/>
      <c r="I88" s="16"/>
    </row>
    <row r="89" spans="1:9" x14ac:dyDescent="0.25">
      <c r="A89" s="16"/>
      <c r="B89" s="16"/>
      <c r="C89" s="16"/>
      <c r="D89" s="16"/>
      <c r="E89" s="16"/>
      <c r="F89" s="16"/>
      <c r="G89" s="16"/>
      <c r="H89" s="16"/>
      <c r="I89" s="16"/>
    </row>
    <row r="90" spans="1:9" x14ac:dyDescent="0.25">
      <c r="A90" s="16"/>
      <c r="B90" s="16"/>
      <c r="C90" s="16"/>
      <c r="D90" s="16"/>
      <c r="E90" s="16"/>
      <c r="F90" s="16"/>
      <c r="G90" s="16"/>
      <c r="H90" s="16"/>
      <c r="I90" s="16"/>
    </row>
    <row r="91" spans="1:9" x14ac:dyDescent="0.25">
      <c r="A91" s="16"/>
      <c r="B91" s="16"/>
      <c r="C91" s="16"/>
      <c r="D91" s="16"/>
      <c r="E91" s="16"/>
      <c r="F91" s="16"/>
      <c r="G91" s="16"/>
      <c r="H91" s="16"/>
      <c r="I91" s="16"/>
    </row>
    <row r="92" spans="1:9" x14ac:dyDescent="0.25">
      <c r="A92" s="16"/>
      <c r="B92" s="16"/>
      <c r="C92" s="16"/>
      <c r="D92" s="16"/>
      <c r="E92" s="16"/>
      <c r="F92" s="16"/>
      <c r="G92" s="16"/>
      <c r="H92" s="16"/>
      <c r="I92" s="16"/>
    </row>
  </sheetData>
  <mergeCells count="11">
    <mergeCell ref="A12:C12"/>
    <mergeCell ref="B13:C13"/>
    <mergeCell ref="B14:C14"/>
    <mergeCell ref="B15:C15"/>
    <mergeCell ref="A88:I92"/>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D6925"/>
  </sheetPr>
  <dimension ref="A1:O94"/>
  <sheetViews>
    <sheetView workbookViewId="0">
      <selection activeCell="K1" sqref="K1"/>
    </sheetView>
  </sheetViews>
  <sheetFormatPr defaultRowHeight="15" x14ac:dyDescent="0.25"/>
  <cols>
    <col min="1" max="1" width="15.7109375" customWidth="1"/>
  </cols>
  <sheetData>
    <row r="1" spans="1:4" ht="23.25" x14ac:dyDescent="0.35">
      <c r="A1" s="56" t="s">
        <v>482</v>
      </c>
    </row>
    <row r="2" spans="1:4" x14ac:dyDescent="0.25">
      <c r="A2" s="4" t="str">
        <f>HYPERLINK("#CONTENTS!A1", "CONTENTS")</f>
        <v>CONTENTS</v>
      </c>
    </row>
    <row r="5" spans="1:4" x14ac:dyDescent="0.25">
      <c r="A5" s="5" t="s">
        <v>1</v>
      </c>
      <c r="B5" s="6"/>
      <c r="C5" s="6"/>
      <c r="D5" s="7"/>
    </row>
    <row r="6" spans="1:4" x14ac:dyDescent="0.25">
      <c r="A6" s="20" t="s">
        <v>2</v>
      </c>
      <c r="B6" s="17" t="s">
        <v>495</v>
      </c>
      <c r="C6" s="17"/>
      <c r="D6" s="17"/>
    </row>
    <row r="7" spans="1:4" x14ac:dyDescent="0.25">
      <c r="A7" s="12" t="s">
        <v>4</v>
      </c>
      <c r="B7" s="9" t="s">
        <v>496</v>
      </c>
      <c r="C7" s="9"/>
      <c r="D7" s="9"/>
    </row>
    <row r="8" spans="1:4" x14ac:dyDescent="0.25">
      <c r="A8" s="12" t="s">
        <v>6</v>
      </c>
      <c r="B8" s="10" t="s">
        <v>497</v>
      </c>
      <c r="C8" s="9"/>
      <c r="D8" s="9"/>
    </row>
    <row r="9" spans="1:4" x14ac:dyDescent="0.25">
      <c r="A9" s="12" t="s">
        <v>8</v>
      </c>
      <c r="B9" s="10" t="s">
        <v>9</v>
      </c>
      <c r="C9" s="9"/>
      <c r="D9" s="9"/>
    </row>
    <row r="10" spans="1:4" x14ac:dyDescent="0.25">
      <c r="A10" s="13" t="s">
        <v>10</v>
      </c>
      <c r="B10" s="14" t="s">
        <v>11</v>
      </c>
      <c r="C10" s="15"/>
      <c r="D10" s="15"/>
    </row>
    <row r="12" spans="1:4" x14ac:dyDescent="0.25">
      <c r="A12" s="5" t="s">
        <v>12</v>
      </c>
      <c r="B12" s="6"/>
      <c r="C12" s="7"/>
    </row>
    <row r="13" spans="1:4" x14ac:dyDescent="0.25">
      <c r="A13" s="20" t="s">
        <v>13</v>
      </c>
      <c r="B13" s="17" t="s">
        <v>95</v>
      </c>
      <c r="C13" s="17"/>
    </row>
    <row r="14" spans="1:4" x14ac:dyDescent="0.25">
      <c r="A14" s="12" t="s">
        <v>15</v>
      </c>
      <c r="B14" s="31" t="s">
        <v>40</v>
      </c>
      <c r="C14" s="31"/>
    </row>
    <row r="15" spans="1:4" x14ac:dyDescent="0.25">
      <c r="A15" s="13" t="s">
        <v>17</v>
      </c>
      <c r="B15" s="19" t="s">
        <v>40</v>
      </c>
      <c r="C15" s="19"/>
    </row>
    <row r="19" spans="1:15" x14ac:dyDescent="0.25">
      <c r="A19" s="2" t="s">
        <v>498</v>
      </c>
    </row>
    <row r="20" spans="1:15" x14ac:dyDescent="0.25">
      <c r="A20" s="22" t="s">
        <v>499</v>
      </c>
    </row>
    <row r="22" spans="1:15" ht="15.75" thickBot="1" x14ac:dyDescent="0.3">
      <c r="A22" s="57"/>
      <c r="B22" s="57">
        <v>2010</v>
      </c>
      <c r="C22" s="57">
        <v>2011</v>
      </c>
      <c r="D22" s="57">
        <v>2012</v>
      </c>
      <c r="E22" s="57">
        <v>2013</v>
      </c>
      <c r="F22" s="57">
        <v>2014</v>
      </c>
      <c r="G22" s="57">
        <v>2015</v>
      </c>
      <c r="H22" s="57">
        <v>2016</v>
      </c>
      <c r="I22" s="57">
        <v>2017</v>
      </c>
      <c r="J22" s="57">
        <v>2018</v>
      </c>
      <c r="K22" s="57">
        <v>2019</v>
      </c>
      <c r="L22" s="57">
        <v>2020</v>
      </c>
      <c r="M22" s="57">
        <v>2021</v>
      </c>
      <c r="N22" s="57">
        <v>2022</v>
      </c>
      <c r="O22" s="57">
        <v>2023</v>
      </c>
    </row>
    <row r="23" spans="1:15" x14ac:dyDescent="0.25">
      <c r="A23" t="s">
        <v>21</v>
      </c>
      <c r="B23">
        <v>1.08</v>
      </c>
      <c r="C23">
        <v>1.1100000000000001</v>
      </c>
      <c r="D23">
        <v>1.1399999999999999</v>
      </c>
      <c r="E23">
        <v>1.1499999999999999</v>
      </c>
      <c r="F23">
        <v>1.17</v>
      </c>
      <c r="G23">
        <v>1.21</v>
      </c>
      <c r="H23">
        <v>1.24</v>
      </c>
      <c r="I23">
        <v>1.3</v>
      </c>
      <c r="J23">
        <v>1.37</v>
      </c>
      <c r="K23">
        <v>1.4</v>
      </c>
      <c r="L23">
        <v>1.44</v>
      </c>
      <c r="M23">
        <v>1.49</v>
      </c>
      <c r="N23">
        <v>1.53</v>
      </c>
      <c r="O23">
        <v>1.55</v>
      </c>
    </row>
    <row r="24" spans="1:15" x14ac:dyDescent="0.25">
      <c r="A24" t="s">
        <v>23</v>
      </c>
      <c r="B24">
        <v>2.0099999999999998</v>
      </c>
      <c r="C24">
        <v>2.0499999999999998</v>
      </c>
      <c r="D24">
        <v>2.0699999999999998</v>
      </c>
      <c r="E24">
        <v>2.09</v>
      </c>
      <c r="F24">
        <v>2.1</v>
      </c>
      <c r="G24">
        <v>2.15</v>
      </c>
      <c r="H24">
        <v>2.21</v>
      </c>
      <c r="I24">
        <v>2.1</v>
      </c>
      <c r="J24">
        <v>2.0699999999999998</v>
      </c>
      <c r="K24">
        <v>2.12</v>
      </c>
      <c r="L24">
        <v>2.12</v>
      </c>
      <c r="M24">
        <v>2.11</v>
      </c>
      <c r="N24">
        <v>2.36</v>
      </c>
      <c r="O24">
        <v>2.36</v>
      </c>
    </row>
    <row r="25" spans="1:15" x14ac:dyDescent="0.25">
      <c r="A25" t="s">
        <v>24</v>
      </c>
      <c r="B25">
        <v>0.57999999999999996</v>
      </c>
      <c r="C25">
        <v>0.57999999999999996</v>
      </c>
      <c r="D25">
        <v>0.56999999999999995</v>
      </c>
      <c r="E25">
        <v>0.57999999999999996</v>
      </c>
      <c r="F25">
        <v>0.54</v>
      </c>
      <c r="G25">
        <v>0.56999999999999995</v>
      </c>
      <c r="H25">
        <v>0.64</v>
      </c>
      <c r="I25">
        <v>0.65</v>
      </c>
      <c r="J25">
        <v>0.73</v>
      </c>
      <c r="K25">
        <v>0.87</v>
      </c>
      <c r="L25">
        <v>0.93</v>
      </c>
      <c r="M25">
        <v>0.98</v>
      </c>
      <c r="N25">
        <v>1.01</v>
      </c>
      <c r="O25">
        <v>1</v>
      </c>
    </row>
    <row r="26" spans="1:15" ht="15.75" thickBot="1" x14ac:dyDescent="0.3">
      <c r="A26" s="57" t="s">
        <v>25</v>
      </c>
      <c r="B26" s="57">
        <v>0.57999999999999996</v>
      </c>
      <c r="C26" s="57">
        <v>0.57999999999999996</v>
      </c>
      <c r="D26" s="57">
        <v>0.59</v>
      </c>
      <c r="E26" s="57">
        <v>0.6</v>
      </c>
      <c r="F26" s="57">
        <v>0.65</v>
      </c>
      <c r="G26" s="57">
        <v>0.72</v>
      </c>
      <c r="H26" s="57">
        <v>0.72</v>
      </c>
      <c r="I26" s="57">
        <v>0.69</v>
      </c>
      <c r="J26" s="57">
        <v>0.69</v>
      </c>
      <c r="K26" s="57">
        <v>0.68</v>
      </c>
      <c r="L26" s="57">
        <v>0.71</v>
      </c>
      <c r="M26" s="57">
        <v>0.72</v>
      </c>
      <c r="N26" s="57">
        <v>0.75</v>
      </c>
      <c r="O26" s="57">
        <v>0.82</v>
      </c>
    </row>
    <row r="30" spans="1:15" x14ac:dyDescent="0.25">
      <c r="A30" s="2" t="s">
        <v>498</v>
      </c>
    </row>
    <row r="31" spans="1:15" x14ac:dyDescent="0.25">
      <c r="A31" s="22" t="s">
        <v>500</v>
      </c>
    </row>
    <row r="33" spans="1:15" ht="15.75" thickBot="1" x14ac:dyDescent="0.3">
      <c r="A33" s="57"/>
      <c r="B33" s="57">
        <v>2010</v>
      </c>
      <c r="C33" s="57">
        <v>2011</v>
      </c>
      <c r="D33" s="57">
        <v>2012</v>
      </c>
      <c r="E33" s="57">
        <v>2013</v>
      </c>
      <c r="F33" s="57">
        <v>2014</v>
      </c>
      <c r="G33" s="57">
        <v>2015</v>
      </c>
      <c r="H33" s="57">
        <v>2016</v>
      </c>
      <c r="I33" s="57">
        <v>2017</v>
      </c>
      <c r="J33" s="57">
        <v>2018</v>
      </c>
      <c r="K33" s="57">
        <v>2019</v>
      </c>
      <c r="L33" s="57">
        <v>2020</v>
      </c>
      <c r="M33" s="57">
        <v>2021</v>
      </c>
      <c r="N33" s="57">
        <v>2022</v>
      </c>
      <c r="O33" s="57">
        <v>2023</v>
      </c>
    </row>
    <row r="34" spans="1:15" x14ac:dyDescent="0.25">
      <c r="A34" t="s">
        <v>21</v>
      </c>
      <c r="B34">
        <v>0.56999999999999995</v>
      </c>
      <c r="C34">
        <v>0.6</v>
      </c>
      <c r="D34">
        <v>0.62</v>
      </c>
      <c r="E34">
        <v>0.63</v>
      </c>
      <c r="F34">
        <v>0.65</v>
      </c>
      <c r="G34">
        <v>0.68</v>
      </c>
      <c r="H34">
        <v>0.71</v>
      </c>
      <c r="I34">
        <v>0.76</v>
      </c>
      <c r="J34">
        <v>0.81</v>
      </c>
      <c r="K34">
        <v>0.84</v>
      </c>
      <c r="L34">
        <v>0.85</v>
      </c>
      <c r="M34">
        <v>0.89</v>
      </c>
      <c r="N34">
        <v>0.92</v>
      </c>
      <c r="O34">
        <v>0.94</v>
      </c>
    </row>
    <row r="35" spans="1:15" x14ac:dyDescent="0.25">
      <c r="A35" t="s">
        <v>23</v>
      </c>
      <c r="B35">
        <v>1.29</v>
      </c>
      <c r="C35">
        <v>1.31</v>
      </c>
      <c r="D35">
        <v>1.29</v>
      </c>
      <c r="E35">
        <v>1.26</v>
      </c>
      <c r="F35">
        <v>1.28</v>
      </c>
      <c r="G35">
        <v>1.32</v>
      </c>
      <c r="H35">
        <v>1.36</v>
      </c>
      <c r="I35">
        <v>1.26</v>
      </c>
      <c r="J35">
        <v>1.23</v>
      </c>
      <c r="K35">
        <v>1.28</v>
      </c>
      <c r="L35">
        <v>1.28</v>
      </c>
      <c r="M35">
        <v>1.25</v>
      </c>
      <c r="N35">
        <v>1.4</v>
      </c>
      <c r="O35">
        <v>1.4</v>
      </c>
    </row>
    <row r="36" spans="1:15" x14ac:dyDescent="0.25">
      <c r="A36" t="s">
        <v>24</v>
      </c>
      <c r="B36">
        <v>0.14000000000000001</v>
      </c>
      <c r="C36">
        <v>0.14000000000000001</v>
      </c>
      <c r="D36">
        <v>0.13</v>
      </c>
      <c r="E36">
        <v>0.14000000000000001</v>
      </c>
      <c r="F36">
        <v>0.13</v>
      </c>
      <c r="G36">
        <v>0.15</v>
      </c>
      <c r="H36">
        <v>0.17</v>
      </c>
      <c r="I36">
        <v>0.19</v>
      </c>
      <c r="J36">
        <v>0.25</v>
      </c>
      <c r="K36">
        <v>0.31</v>
      </c>
      <c r="L36">
        <v>0.35</v>
      </c>
      <c r="M36">
        <v>0.39</v>
      </c>
      <c r="N36">
        <v>0.47</v>
      </c>
      <c r="O36">
        <v>0.42</v>
      </c>
    </row>
    <row r="37" spans="1:15" ht="15.75" thickBot="1" x14ac:dyDescent="0.3">
      <c r="A37" s="57" t="s">
        <v>25</v>
      </c>
      <c r="B37" s="57">
        <v>0.03</v>
      </c>
      <c r="C37" s="57">
        <v>0.02</v>
      </c>
      <c r="D37" s="57">
        <v>0.02</v>
      </c>
      <c r="E37" s="57">
        <v>0.03</v>
      </c>
      <c r="F37" s="57">
        <v>0.1</v>
      </c>
      <c r="G37" s="57">
        <v>0.1</v>
      </c>
      <c r="H37" s="57">
        <v>0.12</v>
      </c>
      <c r="I37" s="57">
        <v>0.1</v>
      </c>
      <c r="J37" s="57">
        <v>0.1</v>
      </c>
      <c r="K37" s="57">
        <v>0.1</v>
      </c>
      <c r="L37" s="57">
        <v>0.1</v>
      </c>
      <c r="M37" s="57">
        <v>0.11</v>
      </c>
      <c r="N37" s="57">
        <v>0.11</v>
      </c>
      <c r="O37" s="57">
        <v>0.15</v>
      </c>
    </row>
    <row r="41" spans="1:15" x14ac:dyDescent="0.25">
      <c r="A41" s="2" t="s">
        <v>498</v>
      </c>
    </row>
    <row r="42" spans="1:15" x14ac:dyDescent="0.25">
      <c r="A42" s="22" t="s">
        <v>501</v>
      </c>
    </row>
    <row r="44" spans="1:15" ht="15.75" thickBot="1" x14ac:dyDescent="0.3">
      <c r="A44" s="57"/>
      <c r="B44" s="57">
        <v>2010</v>
      </c>
      <c r="C44" s="57">
        <v>2011</v>
      </c>
      <c r="D44" s="57">
        <v>2012</v>
      </c>
      <c r="E44" s="57">
        <v>2013</v>
      </c>
      <c r="F44" s="57">
        <v>2014</v>
      </c>
      <c r="G44" s="57">
        <v>2015</v>
      </c>
      <c r="H44" s="57">
        <v>2016</v>
      </c>
      <c r="I44" s="57">
        <v>2017</v>
      </c>
      <c r="J44" s="57">
        <v>2018</v>
      </c>
      <c r="K44" s="57">
        <v>2019</v>
      </c>
      <c r="L44" s="57">
        <v>2020</v>
      </c>
      <c r="M44" s="57">
        <v>2021</v>
      </c>
      <c r="N44" s="57">
        <v>2022</v>
      </c>
      <c r="O44" s="57">
        <v>2023</v>
      </c>
    </row>
    <row r="45" spans="1:15" x14ac:dyDescent="0.25">
      <c r="A45" t="s">
        <v>21</v>
      </c>
      <c r="B45">
        <v>0.17</v>
      </c>
      <c r="C45">
        <v>0.17</v>
      </c>
      <c r="D45">
        <v>0.17</v>
      </c>
      <c r="E45">
        <v>0.17</v>
      </c>
      <c r="F45">
        <v>0.17</v>
      </c>
      <c r="G45">
        <v>0.17</v>
      </c>
      <c r="H45">
        <v>0.16</v>
      </c>
      <c r="I45">
        <v>0.17</v>
      </c>
      <c r="J45">
        <v>0.17</v>
      </c>
      <c r="K45">
        <v>0.17</v>
      </c>
      <c r="L45">
        <v>0.18</v>
      </c>
      <c r="M45">
        <v>0.18</v>
      </c>
      <c r="N45">
        <v>0.17</v>
      </c>
      <c r="O45">
        <v>0.17</v>
      </c>
    </row>
    <row r="46" spans="1:15" x14ac:dyDescent="0.25">
      <c r="A46" t="s">
        <v>23</v>
      </c>
      <c r="B46">
        <v>0.06</v>
      </c>
      <c r="C46">
        <v>0.05</v>
      </c>
      <c r="D46">
        <v>0.06</v>
      </c>
      <c r="E46">
        <v>0.06</v>
      </c>
      <c r="F46">
        <v>0.06</v>
      </c>
      <c r="G46">
        <v>0.06</v>
      </c>
      <c r="H46">
        <v>0.06</v>
      </c>
      <c r="I46">
        <v>0.08</v>
      </c>
      <c r="J46">
        <v>0.08</v>
      </c>
      <c r="K46">
        <v>7.0000000000000007E-2</v>
      </c>
      <c r="L46">
        <v>0.08</v>
      </c>
      <c r="M46">
        <v>7.0000000000000007E-2</v>
      </c>
      <c r="N46">
        <v>0.08</v>
      </c>
      <c r="O46">
        <v>0.08</v>
      </c>
    </row>
    <row r="47" spans="1:15" x14ac:dyDescent="0.25">
      <c r="A47" t="s">
        <v>24</v>
      </c>
      <c r="B47">
        <v>0.19</v>
      </c>
      <c r="C47">
        <v>0.2</v>
      </c>
      <c r="D47">
        <v>0.19</v>
      </c>
      <c r="E47">
        <v>0.19</v>
      </c>
      <c r="F47">
        <v>0.18</v>
      </c>
      <c r="G47">
        <v>0.17</v>
      </c>
      <c r="H47">
        <v>0.17</v>
      </c>
      <c r="I47">
        <v>0.17</v>
      </c>
      <c r="J47">
        <v>0.18</v>
      </c>
      <c r="K47">
        <v>0.19</v>
      </c>
      <c r="L47">
        <v>0.21</v>
      </c>
      <c r="M47">
        <v>0.21</v>
      </c>
      <c r="N47">
        <v>0.19</v>
      </c>
      <c r="O47">
        <v>0.21</v>
      </c>
    </row>
    <row r="48" spans="1:15" ht="15.75" thickBot="1" x14ac:dyDescent="0.3">
      <c r="A48" s="57" t="s">
        <v>25</v>
      </c>
      <c r="B48" s="57">
        <v>0.18</v>
      </c>
      <c r="C48" s="57">
        <v>0.18</v>
      </c>
      <c r="D48" s="57">
        <v>0.19</v>
      </c>
      <c r="E48" s="57">
        <v>0.18</v>
      </c>
      <c r="F48" s="57">
        <v>0.16</v>
      </c>
      <c r="G48" s="57">
        <v>0.18</v>
      </c>
      <c r="H48" s="57">
        <v>0.18</v>
      </c>
      <c r="I48" s="57">
        <v>0.17</v>
      </c>
      <c r="J48" s="57">
        <v>0.18</v>
      </c>
      <c r="K48" s="57">
        <v>0.18</v>
      </c>
      <c r="L48" s="57">
        <v>0.18</v>
      </c>
      <c r="M48" s="57">
        <v>0.19</v>
      </c>
      <c r="N48" s="57">
        <v>0.19</v>
      </c>
      <c r="O48" s="57">
        <v>0.2</v>
      </c>
    </row>
    <row r="52" spans="1:15" x14ac:dyDescent="0.25">
      <c r="A52" s="2" t="s">
        <v>498</v>
      </c>
    </row>
    <row r="53" spans="1:15" x14ac:dyDescent="0.25">
      <c r="A53" s="22" t="s">
        <v>502</v>
      </c>
    </row>
    <row r="55" spans="1:15" ht="15.75" thickBot="1" x14ac:dyDescent="0.3">
      <c r="A55" s="57"/>
      <c r="B55" s="57">
        <v>2010</v>
      </c>
      <c r="C55" s="57">
        <v>2011</v>
      </c>
      <c r="D55" s="57">
        <v>2012</v>
      </c>
      <c r="E55" s="57">
        <v>2013</v>
      </c>
      <c r="F55" s="57">
        <v>2014</v>
      </c>
      <c r="G55" s="57">
        <v>2015</v>
      </c>
      <c r="H55" s="57">
        <v>2016</v>
      </c>
      <c r="I55" s="57">
        <v>2017</v>
      </c>
      <c r="J55" s="57">
        <v>2018</v>
      </c>
      <c r="K55" s="57">
        <v>2019</v>
      </c>
      <c r="L55" s="57">
        <v>2020</v>
      </c>
      <c r="M55" s="57">
        <v>2021</v>
      </c>
      <c r="N55" s="57">
        <v>2022</v>
      </c>
      <c r="O55" s="57">
        <v>2023</v>
      </c>
    </row>
    <row r="56" spans="1:15" x14ac:dyDescent="0.25">
      <c r="A56" t="s">
        <v>21</v>
      </c>
      <c r="B56">
        <v>0.33</v>
      </c>
      <c r="C56">
        <v>0.33</v>
      </c>
      <c r="D56">
        <v>0.34</v>
      </c>
      <c r="E56">
        <v>0.34</v>
      </c>
      <c r="F56">
        <v>0.34</v>
      </c>
      <c r="G56">
        <v>0.35</v>
      </c>
      <c r="H56">
        <v>0.36</v>
      </c>
      <c r="I56">
        <v>0.37</v>
      </c>
      <c r="J56">
        <v>0.37</v>
      </c>
      <c r="K56">
        <v>0.38</v>
      </c>
      <c r="L56">
        <v>0.4</v>
      </c>
      <c r="M56">
        <v>0.41</v>
      </c>
      <c r="N56">
        <v>0.42</v>
      </c>
      <c r="O56">
        <v>0.42</v>
      </c>
    </row>
    <row r="57" spans="1:15" x14ac:dyDescent="0.25">
      <c r="A57" t="s">
        <v>23</v>
      </c>
      <c r="B57">
        <v>0.65</v>
      </c>
      <c r="C57">
        <v>0.67</v>
      </c>
      <c r="D57">
        <v>0.72</v>
      </c>
      <c r="E57">
        <v>0.76</v>
      </c>
      <c r="F57">
        <v>0.75</v>
      </c>
      <c r="G57">
        <v>0.76</v>
      </c>
      <c r="H57">
        <v>0.77</v>
      </c>
      <c r="I57">
        <v>0.76</v>
      </c>
      <c r="J57">
        <v>0.76</v>
      </c>
      <c r="K57">
        <v>0.76</v>
      </c>
      <c r="L57">
        <v>0.76</v>
      </c>
      <c r="M57">
        <v>0.78</v>
      </c>
      <c r="N57">
        <v>0.87</v>
      </c>
      <c r="O57">
        <v>0.88</v>
      </c>
    </row>
    <row r="58" spans="1:15" x14ac:dyDescent="0.25">
      <c r="A58" t="s">
        <v>24</v>
      </c>
      <c r="B58">
        <v>0.25</v>
      </c>
      <c r="C58">
        <v>0.24</v>
      </c>
      <c r="D58">
        <v>0.24</v>
      </c>
      <c r="E58">
        <v>0.25</v>
      </c>
      <c r="F58">
        <v>0.22</v>
      </c>
      <c r="G58">
        <v>0.25</v>
      </c>
      <c r="H58">
        <v>0.3</v>
      </c>
      <c r="I58">
        <v>0.3</v>
      </c>
      <c r="J58">
        <v>0.3</v>
      </c>
      <c r="K58">
        <v>0.36</v>
      </c>
      <c r="L58">
        <v>0.37</v>
      </c>
      <c r="M58">
        <v>0.38</v>
      </c>
      <c r="N58">
        <v>0.35</v>
      </c>
      <c r="O58">
        <v>0.37</v>
      </c>
    </row>
    <row r="59" spans="1:15" ht="15.75" thickBot="1" x14ac:dyDescent="0.3">
      <c r="A59" s="57" t="s">
        <v>25</v>
      </c>
      <c r="B59" s="57">
        <v>0.37</v>
      </c>
      <c r="C59" s="57">
        <v>0.39</v>
      </c>
      <c r="D59" s="57">
        <v>0.38</v>
      </c>
      <c r="E59" s="57">
        <v>0.39</v>
      </c>
      <c r="F59" s="57">
        <v>0.39</v>
      </c>
      <c r="G59" s="57">
        <v>0.44</v>
      </c>
      <c r="H59" s="57">
        <v>0.42</v>
      </c>
      <c r="I59" s="57">
        <v>0.41</v>
      </c>
      <c r="J59" s="57">
        <v>0.41</v>
      </c>
      <c r="K59" s="57">
        <v>0.41</v>
      </c>
      <c r="L59" s="57">
        <v>0.43</v>
      </c>
      <c r="M59" s="57">
        <v>0.42</v>
      </c>
      <c r="N59" s="57">
        <v>0.45</v>
      </c>
      <c r="O59" s="57">
        <v>0.47</v>
      </c>
    </row>
    <row r="63" spans="1:15" x14ac:dyDescent="0.25">
      <c r="A63" s="2" t="s">
        <v>498</v>
      </c>
    </row>
    <row r="64" spans="1:15" x14ac:dyDescent="0.25">
      <c r="A64" s="22" t="s">
        <v>503</v>
      </c>
    </row>
    <row r="66" spans="1:15" ht="15.75" thickBot="1" x14ac:dyDescent="0.3">
      <c r="A66" s="57"/>
      <c r="B66" s="57">
        <v>2010</v>
      </c>
      <c r="C66" s="57">
        <v>2011</v>
      </c>
      <c r="D66" s="57">
        <v>2012</v>
      </c>
      <c r="E66" s="57">
        <v>2013</v>
      </c>
      <c r="F66" s="57">
        <v>2014</v>
      </c>
      <c r="G66" s="57">
        <v>2015</v>
      </c>
      <c r="H66" s="57">
        <v>2016</v>
      </c>
      <c r="I66" s="57">
        <v>2017</v>
      </c>
      <c r="J66" s="57">
        <v>2018</v>
      </c>
      <c r="K66" s="57">
        <v>2019</v>
      </c>
      <c r="L66" s="57">
        <v>2020</v>
      </c>
      <c r="M66" s="57">
        <v>2021</v>
      </c>
      <c r="N66" s="57">
        <v>2022</v>
      </c>
      <c r="O66" s="57">
        <v>2023</v>
      </c>
    </row>
    <row r="67" spans="1:15" x14ac:dyDescent="0.25">
      <c r="A67" t="s">
        <v>21</v>
      </c>
      <c r="B67">
        <v>0.01</v>
      </c>
      <c r="C67">
        <v>0.01</v>
      </c>
      <c r="D67">
        <v>0.01</v>
      </c>
      <c r="E67">
        <v>0.01</v>
      </c>
      <c r="F67">
        <v>0.01</v>
      </c>
      <c r="G67">
        <v>0.01</v>
      </c>
      <c r="H67">
        <v>0.01</v>
      </c>
      <c r="I67">
        <v>0.01</v>
      </c>
      <c r="J67">
        <v>0.01</v>
      </c>
      <c r="K67">
        <v>0.01</v>
      </c>
      <c r="L67">
        <v>0.01</v>
      </c>
      <c r="M67">
        <v>0.01</v>
      </c>
      <c r="N67">
        <v>0.02</v>
      </c>
      <c r="O67">
        <v>0.02</v>
      </c>
    </row>
    <row r="68" spans="1:15" x14ac:dyDescent="0.25">
      <c r="A68" t="s">
        <v>23</v>
      </c>
      <c r="B68">
        <v>0.01</v>
      </c>
      <c r="C68">
        <v>0.01</v>
      </c>
      <c r="D68">
        <v>0.01</v>
      </c>
      <c r="E68">
        <v>0.01</v>
      </c>
      <c r="F68">
        <v>0.01</v>
      </c>
      <c r="G68">
        <v>0.01</v>
      </c>
      <c r="H68">
        <v>0.01</v>
      </c>
      <c r="I68">
        <v>0.01</v>
      </c>
      <c r="J68">
        <v>0.01</v>
      </c>
      <c r="K68">
        <v>0.01</v>
      </c>
      <c r="L68">
        <v>0.01</v>
      </c>
      <c r="M68">
        <v>0.01</v>
      </c>
      <c r="N68">
        <v>0.01</v>
      </c>
      <c r="O68">
        <v>0.01</v>
      </c>
    </row>
    <row r="69" spans="1:15" x14ac:dyDescent="0.25">
      <c r="A69" t="s">
        <v>24</v>
      </c>
      <c r="B69">
        <v>0</v>
      </c>
      <c r="C69">
        <v>0</v>
      </c>
      <c r="D69" s="26" t="s">
        <v>22</v>
      </c>
      <c r="E69" s="26" t="s">
        <v>22</v>
      </c>
      <c r="F69" s="26" t="s">
        <v>22</v>
      </c>
      <c r="G69" s="26" t="s">
        <v>22</v>
      </c>
      <c r="H69" s="26" t="s">
        <v>22</v>
      </c>
      <c r="I69" s="26" t="s">
        <v>22</v>
      </c>
      <c r="J69" s="26" t="s">
        <v>22</v>
      </c>
      <c r="K69" s="26" t="s">
        <v>22</v>
      </c>
      <c r="L69" s="26" t="s">
        <v>22</v>
      </c>
      <c r="M69">
        <v>0</v>
      </c>
      <c r="N69">
        <v>0</v>
      </c>
      <c r="O69">
        <v>0</v>
      </c>
    </row>
    <row r="70" spans="1:15" ht="15.75" thickBot="1" x14ac:dyDescent="0.3">
      <c r="A70" s="57" t="s">
        <v>25</v>
      </c>
      <c r="B70" s="57">
        <v>0</v>
      </c>
      <c r="C70" s="57">
        <v>0</v>
      </c>
      <c r="D70" s="57">
        <v>0</v>
      </c>
      <c r="E70" s="57">
        <v>0</v>
      </c>
      <c r="F70" s="57">
        <v>0</v>
      </c>
      <c r="G70" s="57">
        <v>0</v>
      </c>
      <c r="H70" s="57">
        <v>0</v>
      </c>
      <c r="I70" s="57">
        <v>0</v>
      </c>
      <c r="J70" s="57">
        <v>0</v>
      </c>
      <c r="K70" s="57">
        <v>0</v>
      </c>
      <c r="L70" s="57">
        <v>0</v>
      </c>
      <c r="M70" s="57">
        <v>0</v>
      </c>
      <c r="N70" s="57">
        <v>0</v>
      </c>
      <c r="O70" s="57">
        <v>0</v>
      </c>
    </row>
    <row r="72" spans="1:15" x14ac:dyDescent="0.25">
      <c r="A72" t="s">
        <v>28</v>
      </c>
    </row>
    <row r="73" spans="1:15" x14ac:dyDescent="0.25">
      <c r="A73" t="s">
        <v>504</v>
      </c>
    </row>
    <row r="75" spans="1:15" x14ac:dyDescent="0.25">
      <c r="A75" s="28" t="s">
        <v>30</v>
      </c>
    </row>
    <row r="76" spans="1:15" x14ac:dyDescent="0.25">
      <c r="A76" t="s">
        <v>31</v>
      </c>
    </row>
    <row r="78" spans="1:15" x14ac:dyDescent="0.25">
      <c r="A78" s="28" t="s">
        <v>32</v>
      </c>
    </row>
    <row r="79" spans="1:15" x14ac:dyDescent="0.25">
      <c r="A79" t="s">
        <v>275</v>
      </c>
    </row>
    <row r="80" spans="1:15" x14ac:dyDescent="0.25">
      <c r="A80" t="s">
        <v>46</v>
      </c>
    </row>
    <row r="81" spans="1:9" x14ac:dyDescent="0.25">
      <c r="A81" t="s">
        <v>222</v>
      </c>
    </row>
    <row r="86" spans="1:9" x14ac:dyDescent="0.25">
      <c r="A86" s="29" t="s">
        <v>35</v>
      </c>
    </row>
    <row r="87" spans="1:9" x14ac:dyDescent="0.25">
      <c r="A87" s="30" t="s">
        <v>505</v>
      </c>
      <c r="B87" s="16"/>
      <c r="C87" s="16"/>
      <c r="D87" s="16"/>
      <c r="E87" s="16"/>
      <c r="F87" s="16"/>
      <c r="G87" s="16"/>
      <c r="H87" s="16"/>
      <c r="I87" s="16"/>
    </row>
    <row r="88" spans="1:9" x14ac:dyDescent="0.25">
      <c r="A88" s="16"/>
      <c r="B88" s="16"/>
      <c r="C88" s="16"/>
      <c r="D88" s="16"/>
      <c r="E88" s="16"/>
      <c r="F88" s="16"/>
      <c r="G88" s="16"/>
      <c r="H88" s="16"/>
      <c r="I88" s="16"/>
    </row>
    <row r="89" spans="1:9" x14ac:dyDescent="0.25">
      <c r="A89" s="16"/>
      <c r="B89" s="16"/>
      <c r="C89" s="16"/>
      <c r="D89" s="16"/>
      <c r="E89" s="16"/>
      <c r="F89" s="16"/>
      <c r="G89" s="16"/>
      <c r="H89" s="16"/>
      <c r="I89" s="16"/>
    </row>
    <row r="90" spans="1:9" x14ac:dyDescent="0.25">
      <c r="A90" s="16"/>
      <c r="B90" s="16"/>
      <c r="C90" s="16"/>
      <c r="D90" s="16"/>
      <c r="E90" s="16"/>
      <c r="F90" s="16"/>
      <c r="G90" s="16"/>
      <c r="H90" s="16"/>
      <c r="I90" s="16"/>
    </row>
    <row r="91" spans="1:9" x14ac:dyDescent="0.25">
      <c r="A91" s="16"/>
      <c r="B91" s="16"/>
      <c r="C91" s="16"/>
      <c r="D91" s="16"/>
      <c r="E91" s="16"/>
      <c r="F91" s="16"/>
      <c r="G91" s="16"/>
      <c r="H91" s="16"/>
      <c r="I91" s="16"/>
    </row>
    <row r="92" spans="1:9" x14ac:dyDescent="0.25">
      <c r="A92" s="16"/>
      <c r="B92" s="16"/>
      <c r="C92" s="16"/>
      <c r="D92" s="16"/>
      <c r="E92" s="16"/>
      <c r="F92" s="16"/>
      <c r="G92" s="16"/>
      <c r="H92" s="16"/>
      <c r="I92" s="16"/>
    </row>
    <row r="93" spans="1:9" x14ac:dyDescent="0.25">
      <c r="A93" s="16"/>
      <c r="B93" s="16"/>
      <c r="C93" s="16"/>
      <c r="D93" s="16"/>
      <c r="E93" s="16"/>
      <c r="F93" s="16"/>
      <c r="G93" s="16"/>
      <c r="H93" s="16"/>
      <c r="I93" s="16"/>
    </row>
    <row r="94" spans="1:9" x14ac:dyDescent="0.25">
      <c r="A94" s="16"/>
      <c r="B94" s="16"/>
      <c r="C94" s="16"/>
      <c r="D94" s="16"/>
      <c r="E94" s="16"/>
      <c r="F94" s="16"/>
      <c r="G94" s="16"/>
      <c r="H94" s="16"/>
      <c r="I94" s="16"/>
    </row>
  </sheetData>
  <mergeCells count="11">
    <mergeCell ref="A12:C12"/>
    <mergeCell ref="B13:C13"/>
    <mergeCell ref="B14:C14"/>
    <mergeCell ref="B15:C15"/>
    <mergeCell ref="A87:I94"/>
    <mergeCell ref="A5:D5"/>
    <mergeCell ref="B6:D6"/>
    <mergeCell ref="B7:D7"/>
    <mergeCell ref="B8:D8"/>
    <mergeCell ref="B9:D9"/>
    <mergeCell ref="B10:D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D6925"/>
  </sheetPr>
  <dimension ref="A1:O82"/>
  <sheetViews>
    <sheetView workbookViewId="0">
      <selection activeCell="K1" sqref="K1"/>
    </sheetView>
  </sheetViews>
  <sheetFormatPr defaultRowHeight="15" x14ac:dyDescent="0.25"/>
  <cols>
    <col min="1" max="1" width="15.7109375" customWidth="1"/>
  </cols>
  <sheetData>
    <row r="1" spans="1:6" ht="23.25" x14ac:dyDescent="0.35">
      <c r="A1" s="56" t="s">
        <v>482</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506</v>
      </c>
      <c r="C6" s="8"/>
      <c r="D6" s="8"/>
      <c r="E6" s="8"/>
      <c r="F6" s="8"/>
    </row>
    <row r="7" spans="1:6" x14ac:dyDescent="0.25">
      <c r="A7" s="12" t="s">
        <v>4</v>
      </c>
      <c r="B7" s="9" t="s">
        <v>507</v>
      </c>
      <c r="C7" s="9"/>
      <c r="D7" s="9"/>
      <c r="E7" s="9"/>
      <c r="F7" s="9"/>
    </row>
    <row r="8" spans="1:6" x14ac:dyDescent="0.25">
      <c r="A8" s="12" t="s">
        <v>6</v>
      </c>
      <c r="B8" s="10" t="s">
        <v>508</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7"/>
    </row>
    <row r="13" spans="1:6" x14ac:dyDescent="0.25">
      <c r="A13" s="20" t="s">
        <v>13</v>
      </c>
      <c r="B13" s="17" t="s">
        <v>95</v>
      </c>
      <c r="C13" s="17"/>
    </row>
    <row r="14" spans="1:6" x14ac:dyDescent="0.25">
      <c r="A14" s="12" t="s">
        <v>15</v>
      </c>
      <c r="B14" s="31" t="s">
        <v>40</v>
      </c>
      <c r="C14" s="31"/>
    </row>
    <row r="15" spans="1:6" x14ac:dyDescent="0.25">
      <c r="A15" s="13" t="s">
        <v>17</v>
      </c>
      <c r="B15" s="19" t="s">
        <v>40</v>
      </c>
      <c r="C15" s="19"/>
    </row>
    <row r="19" spans="1:15" x14ac:dyDescent="0.25">
      <c r="A19" s="2" t="s">
        <v>509</v>
      </c>
    </row>
    <row r="20" spans="1:15" x14ac:dyDescent="0.25">
      <c r="A20" s="22" t="s">
        <v>510</v>
      </c>
    </row>
    <row r="22" spans="1:15" ht="15.75" thickBot="1" x14ac:dyDescent="0.3">
      <c r="A22" s="57"/>
      <c r="B22" s="57">
        <v>2010</v>
      </c>
      <c r="C22" s="57">
        <v>2011</v>
      </c>
      <c r="D22" s="57">
        <v>2012</v>
      </c>
      <c r="E22" s="57">
        <v>2013</v>
      </c>
      <c r="F22" s="57">
        <v>2014</v>
      </c>
      <c r="G22" s="57">
        <v>2015</v>
      </c>
      <c r="H22" s="57">
        <v>2016</v>
      </c>
      <c r="I22" s="57">
        <v>2017</v>
      </c>
      <c r="J22" s="57">
        <v>2018</v>
      </c>
      <c r="K22" s="57">
        <v>2019</v>
      </c>
      <c r="L22" s="57">
        <v>2020</v>
      </c>
      <c r="M22" s="57">
        <v>2021</v>
      </c>
      <c r="N22" s="57">
        <v>2022</v>
      </c>
      <c r="O22" s="57">
        <v>2023</v>
      </c>
    </row>
    <row r="23" spans="1:15" x14ac:dyDescent="0.25">
      <c r="A23" t="s">
        <v>21</v>
      </c>
      <c r="B23">
        <v>61235</v>
      </c>
      <c r="C23">
        <v>59626</v>
      </c>
      <c r="D23">
        <v>60451</v>
      </c>
      <c r="E23">
        <v>61033</v>
      </c>
      <c r="F23">
        <v>62618</v>
      </c>
      <c r="G23">
        <v>62618</v>
      </c>
      <c r="H23">
        <v>62055</v>
      </c>
      <c r="I23">
        <v>63897</v>
      </c>
      <c r="J23">
        <v>66181</v>
      </c>
      <c r="K23">
        <v>66510</v>
      </c>
      <c r="L23">
        <v>65925</v>
      </c>
      <c r="M23">
        <v>67820</v>
      </c>
      <c r="N23">
        <v>67612</v>
      </c>
      <c r="O23">
        <v>68579</v>
      </c>
    </row>
    <row r="24" spans="1:15" x14ac:dyDescent="0.25">
      <c r="A24" t="s">
        <v>23</v>
      </c>
      <c r="B24">
        <v>1817</v>
      </c>
      <c r="C24">
        <v>1782</v>
      </c>
      <c r="D24">
        <v>1605</v>
      </c>
      <c r="E24">
        <v>1942</v>
      </c>
      <c r="F24">
        <v>1983</v>
      </c>
      <c r="G24">
        <v>1920</v>
      </c>
      <c r="H24">
        <v>1855</v>
      </c>
      <c r="I24">
        <v>2089</v>
      </c>
      <c r="J24">
        <v>2385</v>
      </c>
      <c r="K24">
        <v>2415</v>
      </c>
      <c r="L24">
        <v>2420</v>
      </c>
      <c r="M24">
        <v>2646</v>
      </c>
      <c r="N24">
        <v>2685</v>
      </c>
      <c r="O24">
        <v>2596</v>
      </c>
    </row>
    <row r="25" spans="1:15" x14ac:dyDescent="0.25">
      <c r="A25" t="s">
        <v>24</v>
      </c>
      <c r="B25">
        <v>17</v>
      </c>
      <c r="C25">
        <v>18</v>
      </c>
      <c r="D25">
        <v>19</v>
      </c>
      <c r="E25">
        <v>10</v>
      </c>
      <c r="F25">
        <v>12</v>
      </c>
      <c r="G25">
        <v>9</v>
      </c>
      <c r="H25">
        <v>16</v>
      </c>
      <c r="I25">
        <v>10</v>
      </c>
      <c r="J25">
        <v>14</v>
      </c>
      <c r="K25">
        <v>19</v>
      </c>
      <c r="L25">
        <v>23</v>
      </c>
      <c r="M25">
        <v>27</v>
      </c>
      <c r="N25">
        <v>32</v>
      </c>
      <c r="O25">
        <v>51</v>
      </c>
    </row>
    <row r="26" spans="1:15" ht="15.75" thickBot="1" x14ac:dyDescent="0.3">
      <c r="A26" s="57" t="s">
        <v>25</v>
      </c>
      <c r="B26" s="57">
        <v>8</v>
      </c>
      <c r="C26" s="57">
        <v>6</v>
      </c>
      <c r="D26" s="57">
        <v>5</v>
      </c>
      <c r="E26" s="57">
        <v>11</v>
      </c>
      <c r="F26" s="57">
        <v>11</v>
      </c>
      <c r="G26" s="57">
        <v>4</v>
      </c>
      <c r="H26" s="57">
        <v>1</v>
      </c>
      <c r="I26" s="57">
        <v>10</v>
      </c>
      <c r="J26" s="57">
        <v>9</v>
      </c>
      <c r="K26" s="57">
        <v>9</v>
      </c>
      <c r="L26" s="57">
        <v>8</v>
      </c>
      <c r="M26" s="57">
        <v>20</v>
      </c>
      <c r="N26" s="57">
        <v>13</v>
      </c>
      <c r="O26" s="57">
        <v>14</v>
      </c>
    </row>
    <row r="30" spans="1:15" x14ac:dyDescent="0.25">
      <c r="A30" s="2" t="s">
        <v>511</v>
      </c>
    </row>
    <row r="31" spans="1:15" x14ac:dyDescent="0.25">
      <c r="A31" s="22" t="s">
        <v>510</v>
      </c>
    </row>
    <row r="33" spans="1:15" ht="15.75" thickBot="1" x14ac:dyDescent="0.3">
      <c r="A33" s="57"/>
      <c r="B33" s="57">
        <v>2010</v>
      </c>
      <c r="C33" s="57">
        <v>2011</v>
      </c>
      <c r="D33" s="57">
        <v>2012</v>
      </c>
      <c r="E33" s="57">
        <v>2013</v>
      </c>
      <c r="F33" s="57">
        <v>2014</v>
      </c>
      <c r="G33" s="57">
        <v>2015</v>
      </c>
      <c r="H33" s="57">
        <v>2016</v>
      </c>
      <c r="I33" s="57">
        <v>2017</v>
      </c>
      <c r="J33" s="57">
        <v>2018</v>
      </c>
      <c r="K33" s="57">
        <v>2019</v>
      </c>
      <c r="L33" s="57">
        <v>2020</v>
      </c>
      <c r="M33" s="57">
        <v>2021</v>
      </c>
      <c r="N33" s="57">
        <v>2022</v>
      </c>
      <c r="O33" s="57">
        <v>2023</v>
      </c>
    </row>
    <row r="34" spans="1:15" x14ac:dyDescent="0.25">
      <c r="A34" t="s">
        <v>21</v>
      </c>
      <c r="B34">
        <v>138.84</v>
      </c>
      <c r="C34">
        <v>135.43</v>
      </c>
      <c r="D34">
        <v>137.11000000000001</v>
      </c>
      <c r="E34">
        <v>138.1</v>
      </c>
      <c r="F34">
        <v>141.26</v>
      </c>
      <c r="G34">
        <v>140.96</v>
      </c>
      <c r="H34">
        <v>139.4</v>
      </c>
      <c r="I34">
        <v>143.31</v>
      </c>
      <c r="J34">
        <v>148.16999999999999</v>
      </c>
      <c r="K34">
        <v>148.78</v>
      </c>
      <c r="L34">
        <v>147.37</v>
      </c>
      <c r="M34">
        <v>151.75</v>
      </c>
      <c r="N34">
        <v>151.25</v>
      </c>
      <c r="O34">
        <v>152.82</v>
      </c>
    </row>
    <row r="35" spans="1:15" x14ac:dyDescent="0.25">
      <c r="A35" t="s">
        <v>23</v>
      </c>
      <c r="B35">
        <v>327.52</v>
      </c>
      <c r="C35">
        <v>319.89999999999998</v>
      </c>
      <c r="D35">
        <v>287.04000000000002</v>
      </c>
      <c r="E35">
        <v>345.86</v>
      </c>
      <c r="F35">
        <v>351.38</v>
      </c>
      <c r="G35">
        <v>337.82</v>
      </c>
      <c r="H35">
        <v>323.85000000000002</v>
      </c>
      <c r="I35">
        <v>362.36</v>
      </c>
      <c r="J35">
        <v>411.66</v>
      </c>
      <c r="K35">
        <v>415.35</v>
      </c>
      <c r="L35">
        <v>414.99</v>
      </c>
      <c r="M35">
        <v>451.79</v>
      </c>
      <c r="N35">
        <v>454.85</v>
      </c>
      <c r="O35">
        <v>437.58</v>
      </c>
    </row>
    <row r="36" spans="1:15" x14ac:dyDescent="0.25">
      <c r="A36" t="s">
        <v>24</v>
      </c>
      <c r="B36">
        <v>3.96</v>
      </c>
      <c r="C36">
        <v>4.2</v>
      </c>
      <c r="D36">
        <v>4.45</v>
      </c>
      <c r="E36">
        <v>2.35</v>
      </c>
      <c r="F36">
        <v>2.83</v>
      </c>
      <c r="G36">
        <v>2.14</v>
      </c>
      <c r="H36">
        <v>3.83</v>
      </c>
      <c r="I36">
        <v>2.42</v>
      </c>
      <c r="J36">
        <v>3.42</v>
      </c>
      <c r="K36">
        <v>4.67</v>
      </c>
      <c r="L36">
        <v>5.68</v>
      </c>
      <c r="M36">
        <v>6.82</v>
      </c>
      <c r="N36">
        <v>8.3000000000000007</v>
      </c>
      <c r="O36">
        <v>13.24</v>
      </c>
    </row>
    <row r="37" spans="1:15" ht="15.75" thickBot="1" x14ac:dyDescent="0.3">
      <c r="A37" s="57" t="s">
        <v>25</v>
      </c>
      <c r="B37" s="57">
        <v>1.1000000000000001</v>
      </c>
      <c r="C37" s="57">
        <v>0.83</v>
      </c>
      <c r="D37" s="57">
        <v>0.69</v>
      </c>
      <c r="E37" s="57">
        <v>1.54</v>
      </c>
      <c r="F37" s="57">
        <v>1.54</v>
      </c>
      <c r="G37" s="57">
        <v>0.56000000000000005</v>
      </c>
      <c r="H37" s="57">
        <v>0.14000000000000001</v>
      </c>
      <c r="I37" s="57">
        <v>1.42</v>
      </c>
      <c r="J37" s="57">
        <v>1.29</v>
      </c>
      <c r="K37" s="57">
        <v>1.3</v>
      </c>
      <c r="L37" s="57">
        <v>1.1599999999999999</v>
      </c>
      <c r="M37" s="57">
        <v>2.93</v>
      </c>
      <c r="N37" s="57">
        <v>1.93</v>
      </c>
      <c r="O37" s="57">
        <v>2.11</v>
      </c>
    </row>
    <row r="41" spans="1:15" x14ac:dyDescent="0.25">
      <c r="A41" s="2" t="s">
        <v>509</v>
      </c>
    </row>
    <row r="42" spans="1:15" x14ac:dyDescent="0.25">
      <c r="A42" s="22" t="s">
        <v>512</v>
      </c>
    </row>
    <row r="44" spans="1:15" ht="15.75" thickBot="1" x14ac:dyDescent="0.3">
      <c r="A44" s="57"/>
      <c r="B44" s="57">
        <v>2010</v>
      </c>
      <c r="C44" s="57">
        <v>2011</v>
      </c>
      <c r="D44" s="57">
        <v>2012</v>
      </c>
      <c r="E44" s="57">
        <v>2013</v>
      </c>
      <c r="F44" s="57">
        <v>2014</v>
      </c>
      <c r="G44" s="57">
        <v>2015</v>
      </c>
      <c r="H44" s="57">
        <v>2016</v>
      </c>
      <c r="I44" s="57">
        <v>2017</v>
      </c>
      <c r="J44" s="57">
        <v>2018</v>
      </c>
      <c r="K44" s="57">
        <v>2019</v>
      </c>
      <c r="L44" s="57">
        <v>2020</v>
      </c>
      <c r="M44" s="57">
        <v>2021</v>
      </c>
      <c r="N44" s="57">
        <v>2022</v>
      </c>
      <c r="O44" s="57">
        <v>2023</v>
      </c>
    </row>
    <row r="45" spans="1:15" x14ac:dyDescent="0.25">
      <c r="A45" t="s">
        <v>21</v>
      </c>
      <c r="B45" s="26" t="s">
        <v>22</v>
      </c>
      <c r="C45">
        <v>59733</v>
      </c>
      <c r="D45">
        <v>60339</v>
      </c>
      <c r="E45">
        <v>60685</v>
      </c>
      <c r="F45">
        <v>62191</v>
      </c>
      <c r="G45">
        <v>61915</v>
      </c>
      <c r="H45">
        <v>62998</v>
      </c>
      <c r="I45">
        <v>64864</v>
      </c>
      <c r="J45">
        <v>67667</v>
      </c>
      <c r="K45">
        <v>67968</v>
      </c>
      <c r="L45">
        <v>67235</v>
      </c>
      <c r="M45">
        <v>68088</v>
      </c>
      <c r="N45">
        <v>68668</v>
      </c>
      <c r="O45">
        <v>69879</v>
      </c>
    </row>
    <row r="46" spans="1:15" x14ac:dyDescent="0.25">
      <c r="A46" t="s">
        <v>23</v>
      </c>
      <c r="B46" s="26" t="s">
        <v>22</v>
      </c>
      <c r="C46">
        <v>1867</v>
      </c>
      <c r="D46">
        <v>1724</v>
      </c>
      <c r="E46">
        <v>1892</v>
      </c>
      <c r="F46">
        <v>1964</v>
      </c>
      <c r="G46">
        <v>1896</v>
      </c>
      <c r="H46">
        <v>1850</v>
      </c>
      <c r="I46">
        <v>2040</v>
      </c>
      <c r="J46">
        <v>2288</v>
      </c>
      <c r="K46">
        <v>2253</v>
      </c>
      <c r="L46">
        <v>2292</v>
      </c>
      <c r="M46">
        <v>2590</v>
      </c>
      <c r="N46">
        <v>2549</v>
      </c>
      <c r="O46">
        <v>2531</v>
      </c>
    </row>
    <row r="47" spans="1:15" x14ac:dyDescent="0.25">
      <c r="A47" t="s">
        <v>24</v>
      </c>
      <c r="B47" s="26" t="s">
        <v>22</v>
      </c>
      <c r="C47">
        <v>27</v>
      </c>
      <c r="D47">
        <v>29</v>
      </c>
      <c r="E47">
        <v>21</v>
      </c>
      <c r="F47">
        <v>23</v>
      </c>
      <c r="G47">
        <v>20</v>
      </c>
      <c r="H47">
        <v>29</v>
      </c>
      <c r="I47">
        <v>20</v>
      </c>
      <c r="J47">
        <v>31</v>
      </c>
      <c r="K47">
        <v>38</v>
      </c>
      <c r="L47">
        <v>39</v>
      </c>
      <c r="M47">
        <v>29</v>
      </c>
      <c r="N47">
        <v>54</v>
      </c>
      <c r="O47">
        <v>68</v>
      </c>
    </row>
    <row r="48" spans="1:15" ht="15.75" thickBot="1" x14ac:dyDescent="0.3">
      <c r="A48" s="57" t="s">
        <v>25</v>
      </c>
      <c r="B48" s="58" t="s">
        <v>22</v>
      </c>
      <c r="C48" s="57">
        <v>9</v>
      </c>
      <c r="D48" s="57">
        <v>13</v>
      </c>
      <c r="E48" s="57">
        <v>17</v>
      </c>
      <c r="F48" s="57">
        <v>21</v>
      </c>
      <c r="G48" s="57">
        <v>12</v>
      </c>
      <c r="H48" s="57">
        <v>8</v>
      </c>
      <c r="I48" s="57">
        <v>26</v>
      </c>
      <c r="J48" s="57">
        <v>19</v>
      </c>
      <c r="K48" s="57">
        <v>16</v>
      </c>
      <c r="L48" s="57">
        <v>21</v>
      </c>
      <c r="M48" s="57">
        <v>27</v>
      </c>
      <c r="N48" s="57">
        <v>25</v>
      </c>
      <c r="O48" s="57">
        <v>21</v>
      </c>
    </row>
    <row r="52" spans="1:15" x14ac:dyDescent="0.25">
      <c r="A52" s="2" t="s">
        <v>511</v>
      </c>
    </row>
    <row r="53" spans="1:15" x14ac:dyDescent="0.25">
      <c r="A53" s="22" t="s">
        <v>512</v>
      </c>
    </row>
    <row r="55" spans="1:15" ht="15.75" thickBot="1" x14ac:dyDescent="0.3">
      <c r="A55" s="57"/>
      <c r="B55" s="57">
        <v>2010</v>
      </c>
      <c r="C55" s="57">
        <v>2011</v>
      </c>
      <c r="D55" s="57">
        <v>2012</v>
      </c>
      <c r="E55" s="57">
        <v>2013</v>
      </c>
      <c r="F55" s="57">
        <v>2014</v>
      </c>
      <c r="G55" s="57">
        <v>2015</v>
      </c>
      <c r="H55" s="57">
        <v>2016</v>
      </c>
      <c r="I55" s="57">
        <v>2017</v>
      </c>
      <c r="J55" s="57">
        <v>2018</v>
      </c>
      <c r="K55" s="57">
        <v>2019</v>
      </c>
      <c r="L55" s="57">
        <v>2020</v>
      </c>
      <c r="M55" s="57">
        <v>2021</v>
      </c>
      <c r="N55" s="57">
        <v>2022</v>
      </c>
      <c r="O55" s="57">
        <v>2023</v>
      </c>
    </row>
    <row r="56" spans="1:15" x14ac:dyDescent="0.25">
      <c r="A56" t="s">
        <v>21</v>
      </c>
      <c r="B56" s="26" t="s">
        <v>22</v>
      </c>
      <c r="C56">
        <v>135.68</v>
      </c>
      <c r="D56">
        <v>136.85</v>
      </c>
      <c r="E56">
        <v>137.31</v>
      </c>
      <c r="F56">
        <v>140.30000000000001</v>
      </c>
      <c r="G56">
        <v>139.37</v>
      </c>
      <c r="H56">
        <v>141.52000000000001</v>
      </c>
      <c r="I56">
        <v>145.47999999999999</v>
      </c>
      <c r="J56">
        <v>151.5</v>
      </c>
      <c r="K56">
        <v>152.05000000000001</v>
      </c>
      <c r="L56">
        <v>150.30000000000001</v>
      </c>
      <c r="M56">
        <v>152.35</v>
      </c>
      <c r="N56">
        <v>153.61000000000001</v>
      </c>
      <c r="O56">
        <v>155.72</v>
      </c>
    </row>
    <row r="57" spans="1:15" x14ac:dyDescent="0.25">
      <c r="A57" t="s">
        <v>23</v>
      </c>
      <c r="B57" s="26" t="s">
        <v>22</v>
      </c>
      <c r="C57">
        <v>335.15</v>
      </c>
      <c r="D57">
        <v>308.32</v>
      </c>
      <c r="E57">
        <v>336.96</v>
      </c>
      <c r="F57">
        <v>348.01</v>
      </c>
      <c r="G57">
        <v>333.6</v>
      </c>
      <c r="H57">
        <v>322.97000000000003</v>
      </c>
      <c r="I57">
        <v>353.86</v>
      </c>
      <c r="J57">
        <v>394.92</v>
      </c>
      <c r="K57">
        <v>387.48</v>
      </c>
      <c r="L57">
        <v>393.04</v>
      </c>
      <c r="M57">
        <v>442.16</v>
      </c>
      <c r="N57">
        <v>431.81</v>
      </c>
      <c r="O57">
        <v>426.62</v>
      </c>
    </row>
    <row r="58" spans="1:15" x14ac:dyDescent="0.25">
      <c r="A58" t="s">
        <v>24</v>
      </c>
      <c r="B58" s="26" t="s">
        <v>22</v>
      </c>
      <c r="C58">
        <v>6.3</v>
      </c>
      <c r="D58">
        <v>6.79</v>
      </c>
      <c r="E58">
        <v>4.9400000000000004</v>
      </c>
      <c r="F58">
        <v>5.43</v>
      </c>
      <c r="G58">
        <v>4.75</v>
      </c>
      <c r="H58">
        <v>6.95</v>
      </c>
      <c r="I58">
        <v>4.84</v>
      </c>
      <c r="J58">
        <v>7.58</v>
      </c>
      <c r="K58">
        <v>9.34</v>
      </c>
      <c r="L58">
        <v>9.64</v>
      </c>
      <c r="M58">
        <v>7.38</v>
      </c>
      <c r="N58">
        <v>14</v>
      </c>
      <c r="O58">
        <v>17.66</v>
      </c>
    </row>
    <row r="59" spans="1:15" ht="15.75" thickBot="1" x14ac:dyDescent="0.3">
      <c r="A59" s="57" t="s">
        <v>25</v>
      </c>
      <c r="B59" s="58" t="s">
        <v>22</v>
      </c>
      <c r="C59" s="57">
        <v>1.24</v>
      </c>
      <c r="D59" s="57">
        <v>1.81</v>
      </c>
      <c r="E59" s="57">
        <v>2.37</v>
      </c>
      <c r="F59" s="57">
        <v>2.95</v>
      </c>
      <c r="G59" s="57">
        <v>1.69</v>
      </c>
      <c r="H59" s="57">
        <v>1.1299999999999999</v>
      </c>
      <c r="I59" s="57">
        <v>3.7</v>
      </c>
      <c r="J59" s="57">
        <v>2.72</v>
      </c>
      <c r="K59" s="57">
        <v>2.2999999999999998</v>
      </c>
      <c r="L59" s="57">
        <v>3.04</v>
      </c>
      <c r="M59" s="57">
        <v>3.9</v>
      </c>
      <c r="N59" s="57">
        <v>3.71</v>
      </c>
      <c r="O59" s="57">
        <v>3.16</v>
      </c>
    </row>
    <row r="61" spans="1:15" x14ac:dyDescent="0.25">
      <c r="A61" t="s">
        <v>513</v>
      </c>
    </row>
    <row r="62" spans="1:15" x14ac:dyDescent="0.25">
      <c r="A62" t="s">
        <v>514</v>
      </c>
    </row>
    <row r="64" spans="1:15" x14ac:dyDescent="0.25">
      <c r="A64" s="28" t="s">
        <v>30</v>
      </c>
    </row>
    <row r="65" spans="1:9" x14ac:dyDescent="0.25">
      <c r="A65" t="s">
        <v>31</v>
      </c>
    </row>
    <row r="67" spans="1:9" x14ac:dyDescent="0.25">
      <c r="A67" s="28" t="s">
        <v>32</v>
      </c>
    </row>
    <row r="68" spans="1:9" x14ac:dyDescent="0.25">
      <c r="A68" t="s">
        <v>275</v>
      </c>
    </row>
    <row r="69" spans="1:9" x14ac:dyDescent="0.25">
      <c r="A69" t="s">
        <v>33</v>
      </c>
    </row>
    <row r="70" spans="1:9" x14ac:dyDescent="0.25">
      <c r="A70" t="s">
        <v>46</v>
      </c>
    </row>
    <row r="71" spans="1:9" x14ac:dyDescent="0.25">
      <c r="A71" t="s">
        <v>371</v>
      </c>
    </row>
    <row r="72" spans="1:9" x14ac:dyDescent="0.25">
      <c r="A72" t="s">
        <v>515</v>
      </c>
    </row>
    <row r="73" spans="1:9" x14ac:dyDescent="0.25">
      <c r="A73" t="s">
        <v>516</v>
      </c>
    </row>
    <row r="78" spans="1:9" x14ac:dyDescent="0.25">
      <c r="A78" s="29" t="s">
        <v>35</v>
      </c>
    </row>
    <row r="79" spans="1:9" x14ac:dyDescent="0.25">
      <c r="A79" s="30" t="s">
        <v>517</v>
      </c>
      <c r="B79" s="16"/>
      <c r="C79" s="16"/>
      <c r="D79" s="16"/>
      <c r="E79" s="16"/>
      <c r="F79" s="16"/>
      <c r="G79" s="16"/>
      <c r="H79" s="16"/>
      <c r="I79" s="16"/>
    </row>
    <row r="80" spans="1:9" x14ac:dyDescent="0.25">
      <c r="A80" s="16"/>
      <c r="B80" s="16"/>
      <c r="C80" s="16"/>
      <c r="D80" s="16"/>
      <c r="E80" s="16"/>
      <c r="F80" s="16"/>
      <c r="G80" s="16"/>
      <c r="H80" s="16"/>
      <c r="I80" s="16"/>
    </row>
    <row r="81" spans="1:9" x14ac:dyDescent="0.25">
      <c r="A81" s="16"/>
      <c r="B81" s="16"/>
      <c r="C81" s="16"/>
      <c r="D81" s="16"/>
      <c r="E81" s="16"/>
      <c r="F81" s="16"/>
      <c r="G81" s="16"/>
      <c r="H81" s="16"/>
      <c r="I81" s="16"/>
    </row>
    <row r="82" spans="1:9" x14ac:dyDescent="0.25">
      <c r="A82" s="16"/>
      <c r="B82" s="16"/>
      <c r="C82" s="16"/>
      <c r="D82" s="16"/>
      <c r="E82" s="16"/>
      <c r="F82" s="16"/>
      <c r="G82" s="16"/>
      <c r="H82" s="16"/>
      <c r="I82" s="16"/>
    </row>
  </sheetData>
  <mergeCells count="11">
    <mergeCell ref="A12:C12"/>
    <mergeCell ref="B13:C13"/>
    <mergeCell ref="B14:C14"/>
    <mergeCell ref="B15:C15"/>
    <mergeCell ref="A79:I82"/>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D6925"/>
  </sheetPr>
  <dimension ref="A1:N68"/>
  <sheetViews>
    <sheetView workbookViewId="0">
      <selection activeCell="K1" sqref="K1"/>
    </sheetView>
  </sheetViews>
  <sheetFormatPr defaultRowHeight="15" x14ac:dyDescent="0.25"/>
  <cols>
    <col min="1" max="1" width="15.7109375" customWidth="1"/>
  </cols>
  <sheetData>
    <row r="1" spans="1:5" ht="23.25" x14ac:dyDescent="0.35">
      <c r="A1" s="56" t="s">
        <v>482</v>
      </c>
    </row>
    <row r="2" spans="1:5" x14ac:dyDescent="0.25">
      <c r="A2" s="4" t="str">
        <f>HYPERLINK("#CONTENTS!A1", "CONTENTS")</f>
        <v>CONTENTS</v>
      </c>
    </row>
    <row r="5" spans="1:5" x14ac:dyDescent="0.25">
      <c r="A5" s="5" t="s">
        <v>1</v>
      </c>
      <c r="B5" s="6"/>
      <c r="C5" s="6"/>
      <c r="D5" s="6"/>
      <c r="E5" s="7"/>
    </row>
    <row r="6" spans="1:5" ht="30" customHeight="1" x14ac:dyDescent="0.25">
      <c r="A6" s="11" t="s">
        <v>2</v>
      </c>
      <c r="B6" s="8" t="s">
        <v>518</v>
      </c>
      <c r="C6" s="8"/>
      <c r="D6" s="8"/>
      <c r="E6" s="8"/>
    </row>
    <row r="7" spans="1:5" x14ac:dyDescent="0.25">
      <c r="A7" s="12" t="s">
        <v>4</v>
      </c>
      <c r="B7" s="9" t="s">
        <v>519</v>
      </c>
      <c r="C7" s="9"/>
      <c r="D7" s="9"/>
      <c r="E7" s="9"/>
    </row>
    <row r="8" spans="1:5" x14ac:dyDescent="0.25">
      <c r="A8" s="12" t="s">
        <v>6</v>
      </c>
      <c r="B8" s="10" t="s">
        <v>520</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95</v>
      </c>
      <c r="C13" s="17"/>
    </row>
    <row r="14" spans="1:5" x14ac:dyDescent="0.25">
      <c r="A14" s="12" t="s">
        <v>15</v>
      </c>
      <c r="B14" s="31" t="s">
        <v>40</v>
      </c>
      <c r="C14" s="31"/>
    </row>
    <row r="15" spans="1:5" x14ac:dyDescent="0.25">
      <c r="A15" s="13" t="s">
        <v>17</v>
      </c>
      <c r="B15" s="19" t="s">
        <v>40</v>
      </c>
      <c r="C15" s="19"/>
    </row>
    <row r="19" spans="1:14" x14ac:dyDescent="0.25">
      <c r="A19" s="2" t="s">
        <v>521</v>
      </c>
    </row>
    <row r="20" spans="1:14" x14ac:dyDescent="0.25">
      <c r="A20" s="22" t="s">
        <v>522</v>
      </c>
    </row>
    <row r="22" spans="1:14" ht="15.75" thickBot="1" x14ac:dyDescent="0.3">
      <c r="A22" s="57"/>
      <c r="B22" s="57">
        <v>2010</v>
      </c>
      <c r="C22" s="57">
        <v>2011</v>
      </c>
      <c r="D22" s="57">
        <v>2012</v>
      </c>
      <c r="E22" s="57">
        <v>2013</v>
      </c>
      <c r="F22" s="57">
        <v>2014</v>
      </c>
      <c r="G22" s="57">
        <v>2015</v>
      </c>
      <c r="H22" s="57">
        <v>2016</v>
      </c>
      <c r="I22" s="57">
        <v>2017</v>
      </c>
      <c r="J22" s="57">
        <v>2018</v>
      </c>
      <c r="K22" s="57">
        <v>2019</v>
      </c>
      <c r="L22" s="57">
        <v>2020</v>
      </c>
      <c r="M22" s="57">
        <v>2021</v>
      </c>
      <c r="N22" s="57">
        <v>2022</v>
      </c>
    </row>
    <row r="23" spans="1:14" x14ac:dyDescent="0.25">
      <c r="A23" t="s">
        <v>21</v>
      </c>
      <c r="B23">
        <v>17.100000000000001</v>
      </c>
      <c r="C23">
        <v>17.600000000000001</v>
      </c>
      <c r="D23">
        <v>17.8</v>
      </c>
      <c r="E23">
        <v>18</v>
      </c>
      <c r="F23">
        <v>17.600000000000001</v>
      </c>
      <c r="G23">
        <v>17.600000000000001</v>
      </c>
      <c r="H23">
        <v>17.5</v>
      </c>
      <c r="I23">
        <v>17.2</v>
      </c>
      <c r="J23">
        <v>17.3</v>
      </c>
      <c r="K23">
        <v>17.5</v>
      </c>
      <c r="L23">
        <v>13</v>
      </c>
      <c r="M23">
        <v>13.4</v>
      </c>
      <c r="N23">
        <v>16.600000000000001</v>
      </c>
    </row>
    <row r="24" spans="1:14" x14ac:dyDescent="0.25">
      <c r="A24" t="s">
        <v>23</v>
      </c>
      <c r="B24">
        <v>20.3</v>
      </c>
      <c r="C24">
        <v>20</v>
      </c>
      <c r="D24">
        <v>20.100000000000001</v>
      </c>
      <c r="E24">
        <v>20</v>
      </c>
      <c r="F24">
        <v>19.399999999999999</v>
      </c>
      <c r="G24">
        <v>19</v>
      </c>
      <c r="H24">
        <v>18.5</v>
      </c>
      <c r="I24">
        <v>18.399999999999999</v>
      </c>
      <c r="J24">
        <v>18</v>
      </c>
      <c r="K24">
        <v>17.3</v>
      </c>
      <c r="L24">
        <v>12.8</v>
      </c>
      <c r="M24">
        <v>13.1</v>
      </c>
      <c r="N24">
        <v>19.2</v>
      </c>
    </row>
    <row r="25" spans="1:14" x14ac:dyDescent="0.25">
      <c r="A25" t="s">
        <v>24</v>
      </c>
      <c r="B25">
        <v>16.3</v>
      </c>
      <c r="C25">
        <v>15.4</v>
      </c>
      <c r="D25">
        <v>14.2</v>
      </c>
      <c r="E25">
        <v>14.5</v>
      </c>
      <c r="F25">
        <v>14.9</v>
      </c>
      <c r="G25">
        <v>14.1</v>
      </c>
      <c r="H25">
        <v>15</v>
      </c>
      <c r="I25">
        <v>15.7</v>
      </c>
      <c r="J25">
        <v>15.2</v>
      </c>
      <c r="K25">
        <v>15.8</v>
      </c>
      <c r="L25">
        <v>11.1</v>
      </c>
      <c r="M25">
        <v>11.2</v>
      </c>
      <c r="N25">
        <v>14.5</v>
      </c>
    </row>
    <row r="26" spans="1:14" ht="15.75" thickBot="1" x14ac:dyDescent="0.3">
      <c r="A26" s="57" t="s">
        <v>25</v>
      </c>
      <c r="B26" s="57">
        <v>14.5</v>
      </c>
      <c r="C26" s="57">
        <v>16.600000000000001</v>
      </c>
      <c r="D26" s="57">
        <v>16.3</v>
      </c>
      <c r="E26" s="57">
        <v>16.2</v>
      </c>
      <c r="F26" s="57">
        <v>14.3</v>
      </c>
      <c r="G26" s="57">
        <v>15.1</v>
      </c>
      <c r="H26" s="57">
        <v>13.8</v>
      </c>
      <c r="I26" s="57">
        <v>13.4</v>
      </c>
      <c r="J26" s="57">
        <v>14.9</v>
      </c>
      <c r="K26" s="57">
        <v>13.6</v>
      </c>
      <c r="L26" s="57">
        <v>10.5</v>
      </c>
      <c r="M26" s="57">
        <v>11.2</v>
      </c>
      <c r="N26" s="57">
        <v>13.5</v>
      </c>
    </row>
    <row r="30" spans="1:14" x14ac:dyDescent="0.25">
      <c r="A30" s="2" t="s">
        <v>521</v>
      </c>
    </row>
    <row r="31" spans="1:14" x14ac:dyDescent="0.25">
      <c r="A31" s="22" t="s">
        <v>523</v>
      </c>
    </row>
    <row r="33" spans="1:14" ht="15.75" thickBot="1" x14ac:dyDescent="0.3">
      <c r="A33" s="57"/>
      <c r="B33" s="57">
        <v>2010</v>
      </c>
      <c r="C33" s="57">
        <v>2011</v>
      </c>
      <c r="D33" s="57">
        <v>2012</v>
      </c>
      <c r="E33" s="57">
        <v>2013</v>
      </c>
      <c r="F33" s="57">
        <v>2014</v>
      </c>
      <c r="G33" s="57">
        <v>2015</v>
      </c>
      <c r="H33" s="57">
        <v>2016</v>
      </c>
      <c r="I33" s="57">
        <v>2017</v>
      </c>
      <c r="J33" s="57">
        <v>2018</v>
      </c>
      <c r="K33" s="57">
        <v>2019</v>
      </c>
      <c r="L33" s="57">
        <v>2020</v>
      </c>
      <c r="M33" s="57">
        <v>2021</v>
      </c>
      <c r="N33" s="57">
        <v>2022</v>
      </c>
    </row>
    <row r="34" spans="1:14" x14ac:dyDescent="0.25">
      <c r="A34" t="s">
        <v>21</v>
      </c>
      <c r="B34">
        <v>7.2</v>
      </c>
      <c r="C34">
        <v>7.4</v>
      </c>
      <c r="D34">
        <v>7.6</v>
      </c>
      <c r="E34">
        <v>7.6</v>
      </c>
      <c r="F34">
        <v>7.6</v>
      </c>
      <c r="G34">
        <v>7.6</v>
      </c>
      <c r="H34">
        <v>7.6</v>
      </c>
      <c r="I34">
        <v>7.7</v>
      </c>
      <c r="J34">
        <v>7.8</v>
      </c>
      <c r="K34">
        <v>8</v>
      </c>
      <c r="L34">
        <v>5.6</v>
      </c>
      <c r="M34">
        <v>5.9</v>
      </c>
      <c r="N34">
        <v>8</v>
      </c>
    </row>
    <row r="35" spans="1:14" x14ac:dyDescent="0.25">
      <c r="A35" t="s">
        <v>23</v>
      </c>
      <c r="B35">
        <v>9.8000000000000007</v>
      </c>
      <c r="C35">
        <v>10</v>
      </c>
      <c r="D35">
        <v>10.199999999999999</v>
      </c>
      <c r="E35">
        <v>10.3</v>
      </c>
      <c r="F35">
        <v>9.6999999999999993</v>
      </c>
      <c r="G35">
        <v>9.3000000000000007</v>
      </c>
      <c r="H35">
        <v>8.6999999999999993</v>
      </c>
      <c r="I35">
        <v>8.5</v>
      </c>
      <c r="J35">
        <v>8.4</v>
      </c>
      <c r="K35">
        <v>8.1</v>
      </c>
      <c r="L35">
        <v>5.9</v>
      </c>
      <c r="M35">
        <v>6.1</v>
      </c>
      <c r="N35">
        <v>8.4</v>
      </c>
    </row>
    <row r="36" spans="1:14" x14ac:dyDescent="0.25">
      <c r="A36" t="s">
        <v>24</v>
      </c>
      <c r="B36">
        <v>5.6</v>
      </c>
      <c r="C36">
        <v>4.9000000000000004</v>
      </c>
      <c r="D36">
        <v>3.5</v>
      </c>
      <c r="E36">
        <v>3.1</v>
      </c>
      <c r="F36">
        <v>3</v>
      </c>
      <c r="G36">
        <v>3.1</v>
      </c>
      <c r="H36">
        <v>2.7</v>
      </c>
      <c r="I36">
        <v>2.4</v>
      </c>
      <c r="J36">
        <v>2.5</v>
      </c>
      <c r="K36">
        <v>2.4</v>
      </c>
      <c r="L36">
        <v>2</v>
      </c>
      <c r="M36">
        <v>2.1</v>
      </c>
      <c r="N36">
        <v>2.9</v>
      </c>
    </row>
    <row r="37" spans="1:14" ht="15.75" thickBot="1" x14ac:dyDescent="0.3">
      <c r="A37" s="57" t="s">
        <v>25</v>
      </c>
      <c r="B37" s="57">
        <v>1.5</v>
      </c>
      <c r="C37" s="57">
        <v>1.7</v>
      </c>
      <c r="D37" s="57">
        <v>1.7</v>
      </c>
      <c r="E37" s="57">
        <v>1.9</v>
      </c>
      <c r="F37" s="57">
        <v>1.4</v>
      </c>
      <c r="G37" s="57">
        <v>1.5</v>
      </c>
      <c r="H37" s="57">
        <v>1.3</v>
      </c>
      <c r="I37" s="57">
        <v>1.1000000000000001</v>
      </c>
      <c r="J37" s="57">
        <v>1</v>
      </c>
      <c r="K37" s="57">
        <v>0.8</v>
      </c>
      <c r="L37" s="57">
        <v>0.5</v>
      </c>
      <c r="M37" s="57">
        <v>0.6</v>
      </c>
      <c r="N37" s="57">
        <v>1.1000000000000001</v>
      </c>
    </row>
    <row r="41" spans="1:14" x14ac:dyDescent="0.25">
      <c r="A41" s="2" t="s">
        <v>521</v>
      </c>
    </row>
    <row r="42" spans="1:14" x14ac:dyDescent="0.25">
      <c r="A42" s="22" t="s">
        <v>524</v>
      </c>
    </row>
    <row r="44" spans="1:14" ht="15.75" thickBot="1" x14ac:dyDescent="0.3">
      <c r="A44" s="57"/>
      <c r="B44" s="57">
        <v>2010</v>
      </c>
      <c r="C44" s="57">
        <v>2011</v>
      </c>
      <c r="D44" s="57">
        <v>2012</v>
      </c>
      <c r="E44" s="57">
        <v>2013</v>
      </c>
      <c r="F44" s="57">
        <v>2014</v>
      </c>
      <c r="G44" s="57">
        <v>2015</v>
      </c>
      <c r="H44" s="57">
        <v>2016</v>
      </c>
      <c r="I44" s="57">
        <v>2017</v>
      </c>
      <c r="J44" s="57">
        <v>2018</v>
      </c>
      <c r="K44" s="57">
        <v>2019</v>
      </c>
      <c r="L44" s="57">
        <v>2020</v>
      </c>
      <c r="M44" s="57">
        <v>2021</v>
      </c>
      <c r="N44" s="57">
        <v>2022</v>
      </c>
    </row>
    <row r="45" spans="1:14" x14ac:dyDescent="0.25">
      <c r="A45" t="s">
        <v>21</v>
      </c>
      <c r="B45">
        <v>9.8000000000000007</v>
      </c>
      <c r="C45">
        <v>10.199999999999999</v>
      </c>
      <c r="D45">
        <v>10.3</v>
      </c>
      <c r="E45">
        <v>10.4</v>
      </c>
      <c r="F45">
        <v>10</v>
      </c>
      <c r="G45">
        <v>10</v>
      </c>
      <c r="H45">
        <v>9.9</v>
      </c>
      <c r="I45">
        <v>9.5</v>
      </c>
      <c r="J45">
        <v>9.5</v>
      </c>
      <c r="K45">
        <v>9.5</v>
      </c>
      <c r="L45">
        <v>7.4</v>
      </c>
      <c r="M45">
        <v>7.5</v>
      </c>
      <c r="N45">
        <v>8.5</v>
      </c>
    </row>
    <row r="46" spans="1:14" x14ac:dyDescent="0.25">
      <c r="A46" t="s">
        <v>23</v>
      </c>
      <c r="B46">
        <v>10.5</v>
      </c>
      <c r="C46">
        <v>10.1</v>
      </c>
      <c r="D46">
        <v>9.8000000000000007</v>
      </c>
      <c r="E46">
        <v>9.8000000000000007</v>
      </c>
      <c r="F46">
        <v>9.6999999999999993</v>
      </c>
      <c r="G46">
        <v>9.8000000000000007</v>
      </c>
      <c r="H46">
        <v>9.8000000000000007</v>
      </c>
      <c r="I46">
        <v>9.9</v>
      </c>
      <c r="J46">
        <v>9.6</v>
      </c>
      <c r="K46">
        <v>9.1</v>
      </c>
      <c r="L46">
        <v>6.9</v>
      </c>
      <c r="M46">
        <v>7</v>
      </c>
      <c r="N46">
        <v>10.8</v>
      </c>
    </row>
    <row r="47" spans="1:14" x14ac:dyDescent="0.25">
      <c r="A47" t="s">
        <v>24</v>
      </c>
      <c r="B47">
        <v>10.7</v>
      </c>
      <c r="C47">
        <v>10.5</v>
      </c>
      <c r="D47">
        <v>10.7</v>
      </c>
      <c r="E47">
        <v>11.5</v>
      </c>
      <c r="F47">
        <v>11.9</v>
      </c>
      <c r="G47">
        <v>11</v>
      </c>
      <c r="H47">
        <v>12.3</v>
      </c>
      <c r="I47">
        <v>13.4</v>
      </c>
      <c r="J47">
        <v>12.7</v>
      </c>
      <c r="K47">
        <v>13.4</v>
      </c>
      <c r="L47">
        <v>9.1</v>
      </c>
      <c r="M47">
        <v>9.1999999999999993</v>
      </c>
      <c r="N47">
        <v>11.6</v>
      </c>
    </row>
    <row r="48" spans="1:14" ht="15.75" thickBot="1" x14ac:dyDescent="0.3">
      <c r="A48" s="57" t="s">
        <v>25</v>
      </c>
      <c r="B48" s="57">
        <v>13</v>
      </c>
      <c r="C48" s="57">
        <v>14.9</v>
      </c>
      <c r="D48" s="57">
        <v>14.6</v>
      </c>
      <c r="E48" s="57">
        <v>14.3</v>
      </c>
      <c r="F48" s="57">
        <v>13</v>
      </c>
      <c r="G48" s="57">
        <v>13.6</v>
      </c>
      <c r="H48" s="57">
        <v>12.5</v>
      </c>
      <c r="I48" s="57">
        <v>12.3</v>
      </c>
      <c r="J48" s="57">
        <v>13.9</v>
      </c>
      <c r="K48" s="57">
        <v>12.9</v>
      </c>
      <c r="L48" s="57">
        <v>10</v>
      </c>
      <c r="M48" s="57">
        <v>10.6</v>
      </c>
      <c r="N48" s="57">
        <v>12.3</v>
      </c>
    </row>
    <row r="50" spans="1:9" x14ac:dyDescent="0.25">
      <c r="A50" t="s">
        <v>28</v>
      </c>
    </row>
    <row r="51" spans="1:9" x14ac:dyDescent="0.25">
      <c r="A51" t="s">
        <v>525</v>
      </c>
    </row>
    <row r="53" spans="1:9" x14ac:dyDescent="0.25">
      <c r="A53" s="28" t="s">
        <v>32</v>
      </c>
    </row>
    <row r="54" spans="1:9" x14ac:dyDescent="0.25">
      <c r="A54" t="s">
        <v>46</v>
      </c>
    </row>
    <row r="55" spans="1:9" x14ac:dyDescent="0.25">
      <c r="A55" t="s">
        <v>34</v>
      </c>
    </row>
    <row r="60" spans="1:9" x14ac:dyDescent="0.25">
      <c r="A60" s="29" t="s">
        <v>35</v>
      </c>
    </row>
    <row r="61" spans="1:9" x14ac:dyDescent="0.25">
      <c r="A61" s="30" t="s">
        <v>526</v>
      </c>
      <c r="B61" s="16"/>
      <c r="C61" s="16"/>
      <c r="D61" s="16"/>
      <c r="E61" s="16"/>
      <c r="F61" s="16"/>
      <c r="G61" s="16"/>
      <c r="H61" s="16"/>
      <c r="I61" s="16"/>
    </row>
    <row r="62" spans="1:9" x14ac:dyDescent="0.25">
      <c r="A62" s="16"/>
      <c r="B62" s="16"/>
      <c r="C62" s="16"/>
      <c r="D62" s="16"/>
      <c r="E62" s="16"/>
      <c r="F62" s="16"/>
      <c r="G62" s="16"/>
      <c r="H62" s="16"/>
      <c r="I62" s="16"/>
    </row>
    <row r="63" spans="1:9" x14ac:dyDescent="0.25">
      <c r="A63" s="16"/>
      <c r="B63" s="16"/>
      <c r="C63" s="16"/>
      <c r="D63" s="16"/>
      <c r="E63" s="16"/>
      <c r="F63" s="16"/>
      <c r="G63" s="16"/>
      <c r="H63" s="16"/>
      <c r="I63" s="16"/>
    </row>
    <row r="64" spans="1:9" x14ac:dyDescent="0.25">
      <c r="A64" s="16"/>
      <c r="B64" s="16"/>
      <c r="C64" s="16"/>
      <c r="D64" s="16"/>
      <c r="E64" s="16"/>
      <c r="F64" s="16"/>
      <c r="G64" s="16"/>
      <c r="H64" s="16"/>
      <c r="I64" s="16"/>
    </row>
    <row r="65" spans="1:9" x14ac:dyDescent="0.25">
      <c r="A65" s="16"/>
      <c r="B65" s="16"/>
      <c r="C65" s="16"/>
      <c r="D65" s="16"/>
      <c r="E65" s="16"/>
      <c r="F65" s="16"/>
      <c r="G65" s="16"/>
      <c r="H65" s="16"/>
      <c r="I65" s="16"/>
    </row>
    <row r="66" spans="1:9" x14ac:dyDescent="0.25">
      <c r="A66" s="16"/>
      <c r="B66" s="16"/>
      <c r="C66" s="16"/>
      <c r="D66" s="16"/>
      <c r="E66" s="16"/>
      <c r="F66" s="16"/>
      <c r="G66" s="16"/>
      <c r="H66" s="16"/>
      <c r="I66" s="16"/>
    </row>
    <row r="67" spans="1:9" x14ac:dyDescent="0.25">
      <c r="A67" s="16"/>
      <c r="B67" s="16"/>
      <c r="C67" s="16"/>
      <c r="D67" s="16"/>
      <c r="E67" s="16"/>
      <c r="F67" s="16"/>
      <c r="G67" s="16"/>
      <c r="H67" s="16"/>
      <c r="I67" s="16"/>
    </row>
    <row r="68" spans="1:9" x14ac:dyDescent="0.25">
      <c r="A68" s="16"/>
      <c r="B68" s="16"/>
      <c r="C68" s="16"/>
      <c r="D68" s="16"/>
      <c r="E68" s="16"/>
      <c r="F68" s="16"/>
      <c r="G68" s="16"/>
      <c r="H68" s="16"/>
      <c r="I68" s="16"/>
    </row>
  </sheetData>
  <mergeCells count="11">
    <mergeCell ref="A12:C12"/>
    <mergeCell ref="B13:C13"/>
    <mergeCell ref="B14:C14"/>
    <mergeCell ref="B15:C15"/>
    <mergeCell ref="A61:I68"/>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D6925"/>
  </sheetPr>
  <dimension ref="A1:N65"/>
  <sheetViews>
    <sheetView workbookViewId="0">
      <selection activeCell="K1" sqref="K1"/>
    </sheetView>
  </sheetViews>
  <sheetFormatPr defaultRowHeight="15" x14ac:dyDescent="0.25"/>
  <cols>
    <col min="1" max="1" width="15.7109375" customWidth="1"/>
  </cols>
  <sheetData>
    <row r="1" spans="1:6" ht="23.25" x14ac:dyDescent="0.35">
      <c r="A1" s="56" t="s">
        <v>482</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527</v>
      </c>
      <c r="C6" s="8"/>
      <c r="D6" s="8"/>
      <c r="E6" s="8"/>
      <c r="F6" s="8"/>
    </row>
    <row r="7" spans="1:6" x14ac:dyDescent="0.25">
      <c r="A7" s="12" t="s">
        <v>4</v>
      </c>
      <c r="B7" s="9" t="s">
        <v>528</v>
      </c>
      <c r="C7" s="9"/>
      <c r="D7" s="9"/>
      <c r="E7" s="9"/>
      <c r="F7" s="9"/>
    </row>
    <row r="8" spans="1:6" x14ac:dyDescent="0.25">
      <c r="A8" s="12" t="s">
        <v>6</v>
      </c>
      <c r="B8" s="10" t="s">
        <v>529</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7"/>
    </row>
    <row r="13" spans="1:6" x14ac:dyDescent="0.25">
      <c r="A13" s="20" t="s">
        <v>13</v>
      </c>
      <c r="B13" s="17" t="s">
        <v>95</v>
      </c>
      <c r="C13" s="17"/>
    </row>
    <row r="14" spans="1:6" x14ac:dyDescent="0.25">
      <c r="A14" s="12" t="s">
        <v>15</v>
      </c>
      <c r="B14" s="31" t="s">
        <v>40</v>
      </c>
      <c r="C14" s="31"/>
    </row>
    <row r="15" spans="1:6" x14ac:dyDescent="0.25">
      <c r="A15" s="13" t="s">
        <v>17</v>
      </c>
      <c r="B15" s="19" t="s">
        <v>40</v>
      </c>
      <c r="C15" s="19"/>
    </row>
    <row r="19" spans="1:14" x14ac:dyDescent="0.25">
      <c r="A19" s="2" t="s">
        <v>530</v>
      </c>
    </row>
    <row r="20" spans="1:14" x14ac:dyDescent="0.25">
      <c r="A20" s="22" t="s">
        <v>531</v>
      </c>
    </row>
    <row r="22" spans="1:14" ht="15.75" thickBot="1" x14ac:dyDescent="0.3">
      <c r="A22" s="57"/>
      <c r="B22" s="57">
        <v>2010</v>
      </c>
      <c r="C22" s="57">
        <v>2011</v>
      </c>
      <c r="D22" s="57">
        <v>2012</v>
      </c>
      <c r="E22" s="57">
        <v>2013</v>
      </c>
      <c r="F22" s="57">
        <v>2014</v>
      </c>
      <c r="G22" s="57">
        <v>2015</v>
      </c>
      <c r="H22" s="57">
        <v>2016</v>
      </c>
      <c r="I22" s="57">
        <v>2017</v>
      </c>
      <c r="J22" s="57">
        <v>2018</v>
      </c>
      <c r="K22" s="57">
        <v>2019</v>
      </c>
      <c r="L22" s="57">
        <v>2020</v>
      </c>
      <c r="M22" s="57">
        <v>2021</v>
      </c>
      <c r="N22" s="57">
        <v>2022</v>
      </c>
    </row>
    <row r="23" spans="1:14" x14ac:dyDescent="0.25">
      <c r="A23" t="s">
        <v>21</v>
      </c>
      <c r="B23">
        <v>25.4</v>
      </c>
      <c r="C23">
        <v>26</v>
      </c>
      <c r="D23">
        <v>26.5</v>
      </c>
      <c r="E23">
        <v>26</v>
      </c>
      <c r="F23">
        <v>26.1</v>
      </c>
      <c r="G23">
        <v>25.8</v>
      </c>
      <c r="H23">
        <v>25.5</v>
      </c>
      <c r="I23">
        <v>24.6</v>
      </c>
      <c r="J23">
        <v>24.3</v>
      </c>
      <c r="K23">
        <v>23.7</v>
      </c>
      <c r="L23">
        <v>22.6</v>
      </c>
      <c r="M23">
        <v>22.7</v>
      </c>
      <c r="N23">
        <v>22.2</v>
      </c>
    </row>
    <row r="24" spans="1:14" x14ac:dyDescent="0.25">
      <c r="A24" t="s">
        <v>23</v>
      </c>
      <c r="B24">
        <v>11.5</v>
      </c>
      <c r="C24">
        <v>12.4</v>
      </c>
      <c r="D24">
        <v>10.9</v>
      </c>
      <c r="E24">
        <v>11.3</v>
      </c>
      <c r="F24">
        <v>11.2</v>
      </c>
      <c r="G24">
        <v>12</v>
      </c>
      <c r="H24">
        <v>11.3</v>
      </c>
      <c r="I24">
        <v>11.5</v>
      </c>
      <c r="J24">
        <v>11.8</v>
      </c>
      <c r="K24">
        <v>11.5</v>
      </c>
      <c r="L24">
        <v>10.8</v>
      </c>
      <c r="M24">
        <v>8.6999999999999993</v>
      </c>
      <c r="N24">
        <v>9.6</v>
      </c>
    </row>
    <row r="25" spans="1:14" ht="15.75" thickBot="1" x14ac:dyDescent="0.3">
      <c r="A25" s="57" t="s">
        <v>24</v>
      </c>
      <c r="B25" s="57">
        <v>31</v>
      </c>
      <c r="C25" s="57">
        <v>28.8</v>
      </c>
      <c r="D25" s="57">
        <v>29.5</v>
      </c>
      <c r="E25" s="57">
        <v>27.1</v>
      </c>
      <c r="F25" s="57">
        <v>27.3</v>
      </c>
      <c r="G25" s="57">
        <v>27.1</v>
      </c>
      <c r="H25" s="57">
        <v>26.6</v>
      </c>
      <c r="I25" s="57">
        <v>26.4</v>
      </c>
      <c r="J25" s="57">
        <v>26.4</v>
      </c>
      <c r="K25" s="57">
        <v>29.3</v>
      </c>
      <c r="L25" s="57">
        <v>31.1</v>
      </c>
      <c r="M25" s="57">
        <v>30.1</v>
      </c>
      <c r="N25" s="57">
        <v>30.2</v>
      </c>
    </row>
    <row r="29" spans="1:14" x14ac:dyDescent="0.25">
      <c r="A29" s="2" t="s">
        <v>530</v>
      </c>
    </row>
    <row r="30" spans="1:14" x14ac:dyDescent="0.25">
      <c r="A30" s="22" t="s">
        <v>532</v>
      </c>
    </row>
    <row r="32" spans="1:14" ht="15.75" thickBot="1" x14ac:dyDescent="0.3">
      <c r="A32" s="57"/>
      <c r="B32" s="57">
        <v>2010</v>
      </c>
      <c r="C32" s="57">
        <v>2011</v>
      </c>
      <c r="D32" s="57">
        <v>2012</v>
      </c>
      <c r="E32" s="57">
        <v>2013</v>
      </c>
      <c r="F32" s="57">
        <v>2014</v>
      </c>
      <c r="G32" s="57">
        <v>2015</v>
      </c>
      <c r="H32" s="57">
        <v>2016</v>
      </c>
      <c r="I32" s="57">
        <v>2017</v>
      </c>
      <c r="J32" s="57">
        <v>2018</v>
      </c>
      <c r="K32" s="57">
        <v>2019</v>
      </c>
      <c r="L32" s="57">
        <v>2020</v>
      </c>
      <c r="M32" s="57">
        <v>2021</v>
      </c>
      <c r="N32" s="57">
        <v>2022</v>
      </c>
    </row>
    <row r="33" spans="1:14" x14ac:dyDescent="0.25">
      <c r="A33" t="s">
        <v>21</v>
      </c>
      <c r="B33">
        <v>18</v>
      </c>
      <c r="C33">
        <v>19.2</v>
      </c>
      <c r="D33">
        <v>19.100000000000001</v>
      </c>
      <c r="E33">
        <v>18.600000000000001</v>
      </c>
      <c r="F33">
        <v>18.8</v>
      </c>
      <c r="G33">
        <v>18.8</v>
      </c>
      <c r="H33">
        <v>18.8</v>
      </c>
      <c r="I33">
        <v>18.2</v>
      </c>
      <c r="J33">
        <v>18.600000000000001</v>
      </c>
      <c r="K33">
        <v>17.7</v>
      </c>
      <c r="L33">
        <v>16.8</v>
      </c>
      <c r="M33">
        <v>17.100000000000001</v>
      </c>
      <c r="N33">
        <v>17.100000000000001</v>
      </c>
    </row>
    <row r="34" spans="1:14" x14ac:dyDescent="0.25">
      <c r="A34" t="s">
        <v>23</v>
      </c>
      <c r="B34">
        <v>11.5</v>
      </c>
      <c r="C34">
        <v>12.4</v>
      </c>
      <c r="D34">
        <v>10.9</v>
      </c>
      <c r="E34">
        <v>11.3</v>
      </c>
      <c r="F34">
        <v>11.2</v>
      </c>
      <c r="G34">
        <v>12</v>
      </c>
      <c r="H34">
        <v>11.3</v>
      </c>
      <c r="I34">
        <v>11.5</v>
      </c>
      <c r="J34">
        <v>11.8</v>
      </c>
      <c r="K34">
        <v>11.5</v>
      </c>
      <c r="L34">
        <v>10.8</v>
      </c>
      <c r="M34">
        <v>8.6999999999999993</v>
      </c>
      <c r="N34">
        <v>9.6</v>
      </c>
    </row>
    <row r="35" spans="1:14" ht="15.75" thickBot="1" x14ac:dyDescent="0.3">
      <c r="A35" s="57" t="s">
        <v>24</v>
      </c>
      <c r="B35" s="57">
        <v>22.8</v>
      </c>
      <c r="C35" s="57">
        <v>22.4</v>
      </c>
      <c r="D35" s="57">
        <v>22.2</v>
      </c>
      <c r="E35" s="57">
        <v>19.8</v>
      </c>
      <c r="F35" s="57">
        <v>20.399999999999999</v>
      </c>
      <c r="G35" s="57">
        <v>19.399999999999999</v>
      </c>
      <c r="H35" s="57">
        <v>19.2</v>
      </c>
      <c r="I35" s="57">
        <v>20.100000000000001</v>
      </c>
      <c r="J35" s="57">
        <v>21.2</v>
      </c>
      <c r="K35" s="57">
        <v>22.8</v>
      </c>
      <c r="L35" s="57">
        <v>24.4</v>
      </c>
      <c r="M35" s="57">
        <v>23.8</v>
      </c>
      <c r="N35" s="57">
        <v>25.8</v>
      </c>
    </row>
    <row r="39" spans="1:14" x14ac:dyDescent="0.25">
      <c r="A39" s="2" t="s">
        <v>530</v>
      </c>
    </row>
    <row r="40" spans="1:14" x14ac:dyDescent="0.25">
      <c r="A40" s="22" t="s">
        <v>533</v>
      </c>
    </row>
    <row r="42" spans="1:14" ht="15.75" thickBot="1" x14ac:dyDescent="0.3">
      <c r="A42" s="57"/>
      <c r="B42" s="57">
        <v>2010</v>
      </c>
      <c r="C42" s="57">
        <v>2011</v>
      </c>
      <c r="D42" s="57">
        <v>2012</v>
      </c>
      <c r="E42" s="57">
        <v>2013</v>
      </c>
      <c r="F42" s="57">
        <v>2014</v>
      </c>
      <c r="G42" s="57">
        <v>2015</v>
      </c>
      <c r="H42" s="57">
        <v>2016</v>
      </c>
      <c r="I42" s="57">
        <v>2017</v>
      </c>
      <c r="J42" s="57">
        <v>2018</v>
      </c>
      <c r="K42" s="57">
        <v>2019</v>
      </c>
      <c r="L42" s="57">
        <v>2020</v>
      </c>
      <c r="M42" s="57">
        <v>2021</v>
      </c>
      <c r="N42" s="57">
        <v>2022</v>
      </c>
    </row>
    <row r="43" spans="1:14" x14ac:dyDescent="0.25">
      <c r="A43" t="s">
        <v>21</v>
      </c>
      <c r="B43">
        <v>7.4</v>
      </c>
      <c r="C43">
        <v>6.8</v>
      </c>
      <c r="D43">
        <v>7.4</v>
      </c>
      <c r="E43">
        <v>7.4</v>
      </c>
      <c r="F43">
        <v>7.2</v>
      </c>
      <c r="G43">
        <v>6.9</v>
      </c>
      <c r="H43">
        <v>6.7</v>
      </c>
      <c r="I43">
        <v>6.5</v>
      </c>
      <c r="J43">
        <v>5.8</v>
      </c>
      <c r="K43">
        <v>6</v>
      </c>
      <c r="L43">
        <v>5.8</v>
      </c>
      <c r="M43">
        <v>5.6</v>
      </c>
      <c r="N43">
        <v>5.0999999999999996</v>
      </c>
    </row>
    <row r="44" spans="1:14" x14ac:dyDescent="0.25">
      <c r="A44" t="s">
        <v>23</v>
      </c>
      <c r="B44" s="26" t="s">
        <v>534</v>
      </c>
      <c r="C44" s="26" t="s">
        <v>534</v>
      </c>
      <c r="D44" s="26" t="s">
        <v>534</v>
      </c>
      <c r="E44" s="26" t="s">
        <v>534</v>
      </c>
      <c r="F44" s="26" t="s">
        <v>534</v>
      </c>
      <c r="G44" s="26" t="s">
        <v>534</v>
      </c>
      <c r="H44" s="26" t="s">
        <v>534</v>
      </c>
      <c r="I44" s="26" t="s">
        <v>534</v>
      </c>
      <c r="J44" s="26" t="s">
        <v>534</v>
      </c>
      <c r="K44" s="26" t="s">
        <v>534</v>
      </c>
      <c r="L44" s="26" t="s">
        <v>534</v>
      </c>
      <c r="M44" s="26" t="s">
        <v>534</v>
      </c>
      <c r="N44" s="26" t="s">
        <v>534</v>
      </c>
    </row>
    <row r="45" spans="1:14" ht="15.75" thickBot="1" x14ac:dyDescent="0.3">
      <c r="A45" s="57" t="s">
        <v>24</v>
      </c>
      <c r="B45" s="57">
        <v>8.1999999999999993</v>
      </c>
      <c r="C45" s="57">
        <v>6.4</v>
      </c>
      <c r="D45" s="57">
        <v>7.3</v>
      </c>
      <c r="E45" s="57">
        <v>7.3</v>
      </c>
      <c r="F45" s="57">
        <v>6.9</v>
      </c>
      <c r="G45" s="57">
        <v>7.8</v>
      </c>
      <c r="H45" s="57">
        <v>7.4</v>
      </c>
      <c r="I45" s="57">
        <v>6.3</v>
      </c>
      <c r="J45" s="57">
        <v>5.2</v>
      </c>
      <c r="K45" s="57">
        <v>6.5</v>
      </c>
      <c r="L45" s="57">
        <v>6.7</v>
      </c>
      <c r="M45" s="57">
        <v>6.3</v>
      </c>
      <c r="N45" s="57">
        <v>4.4000000000000004</v>
      </c>
    </row>
    <row r="47" spans="1:14" x14ac:dyDescent="0.25">
      <c r="A47" t="s">
        <v>28</v>
      </c>
    </row>
    <row r="48" spans="1:14" x14ac:dyDescent="0.25">
      <c r="A48" t="s">
        <v>535</v>
      </c>
    </row>
    <row r="50" spans="1:9" x14ac:dyDescent="0.25">
      <c r="A50" s="28" t="s">
        <v>32</v>
      </c>
    </row>
    <row r="51" spans="1:9" x14ac:dyDescent="0.25">
      <c r="A51" t="s">
        <v>536</v>
      </c>
    </row>
    <row r="52" spans="1:9" x14ac:dyDescent="0.25">
      <c r="A52" t="s">
        <v>46</v>
      </c>
    </row>
    <row r="57" spans="1:9" x14ac:dyDescent="0.25">
      <c r="A57" s="29" t="s">
        <v>35</v>
      </c>
    </row>
    <row r="58" spans="1:9" x14ac:dyDescent="0.25">
      <c r="A58" s="30" t="s">
        <v>537</v>
      </c>
      <c r="B58" s="16"/>
      <c r="C58" s="16"/>
      <c r="D58" s="16"/>
      <c r="E58" s="16"/>
      <c r="F58" s="16"/>
      <c r="G58" s="16"/>
      <c r="H58" s="16"/>
      <c r="I58" s="16"/>
    </row>
    <row r="59" spans="1:9" x14ac:dyDescent="0.25">
      <c r="A59" s="16"/>
      <c r="B59" s="16"/>
      <c r="C59" s="16"/>
      <c r="D59" s="16"/>
      <c r="E59" s="16"/>
      <c r="F59" s="16"/>
      <c r="G59" s="16"/>
      <c r="H59" s="16"/>
      <c r="I59" s="16"/>
    </row>
    <row r="60" spans="1:9" x14ac:dyDescent="0.25">
      <c r="A60" s="16"/>
      <c r="B60" s="16"/>
      <c r="C60" s="16"/>
      <c r="D60" s="16"/>
      <c r="E60" s="16"/>
      <c r="F60" s="16"/>
      <c r="G60" s="16"/>
      <c r="H60" s="16"/>
      <c r="I60" s="16"/>
    </row>
    <row r="61" spans="1:9" x14ac:dyDescent="0.25">
      <c r="A61" s="16"/>
      <c r="B61" s="16"/>
      <c r="C61" s="16"/>
      <c r="D61" s="16"/>
      <c r="E61" s="16"/>
      <c r="F61" s="16"/>
      <c r="G61" s="16"/>
      <c r="H61" s="16"/>
      <c r="I61" s="16"/>
    </row>
    <row r="62" spans="1:9" x14ac:dyDescent="0.25">
      <c r="A62" s="16"/>
      <c r="B62" s="16"/>
      <c r="C62" s="16"/>
      <c r="D62" s="16"/>
      <c r="E62" s="16"/>
      <c r="F62" s="16"/>
      <c r="G62" s="16"/>
      <c r="H62" s="16"/>
      <c r="I62" s="16"/>
    </row>
    <row r="63" spans="1:9" x14ac:dyDescent="0.25">
      <c r="A63" s="16"/>
      <c r="B63" s="16"/>
      <c r="C63" s="16"/>
      <c r="D63" s="16"/>
      <c r="E63" s="16"/>
      <c r="F63" s="16"/>
      <c r="G63" s="16"/>
      <c r="H63" s="16"/>
      <c r="I63" s="16"/>
    </row>
    <row r="64" spans="1:9" x14ac:dyDescent="0.25">
      <c r="A64" s="16"/>
      <c r="B64" s="16"/>
      <c r="C64" s="16"/>
      <c r="D64" s="16"/>
      <c r="E64" s="16"/>
      <c r="F64" s="16"/>
      <c r="G64" s="16"/>
      <c r="H64" s="16"/>
      <c r="I64" s="16"/>
    </row>
    <row r="65" spans="1:9" x14ac:dyDescent="0.25">
      <c r="A65" s="16"/>
      <c r="B65" s="16"/>
      <c r="C65" s="16"/>
      <c r="D65" s="16"/>
      <c r="E65" s="16"/>
      <c r="F65" s="16"/>
      <c r="G65" s="16"/>
      <c r="H65" s="16"/>
      <c r="I65" s="16"/>
    </row>
  </sheetData>
  <mergeCells count="11">
    <mergeCell ref="A12:C12"/>
    <mergeCell ref="B13:C13"/>
    <mergeCell ref="B14:C14"/>
    <mergeCell ref="B15:C15"/>
    <mergeCell ref="A58:I65"/>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6925"/>
  </sheetPr>
  <dimension ref="A1:O56"/>
  <sheetViews>
    <sheetView workbookViewId="0">
      <selection activeCell="K1" sqref="K1"/>
    </sheetView>
  </sheetViews>
  <sheetFormatPr defaultRowHeight="15" x14ac:dyDescent="0.25"/>
  <cols>
    <col min="1" max="1" width="15.7109375" customWidth="1"/>
  </cols>
  <sheetData>
    <row r="1" spans="1:5" ht="23.25" x14ac:dyDescent="0.35">
      <c r="A1" s="56" t="s">
        <v>482</v>
      </c>
    </row>
    <row r="2" spans="1:5" x14ac:dyDescent="0.25">
      <c r="A2" s="4" t="str">
        <f>HYPERLINK("#CONTENTS!A1", "CONTENTS")</f>
        <v>CONTENTS</v>
      </c>
    </row>
    <row r="5" spans="1:5" x14ac:dyDescent="0.25">
      <c r="A5" s="5" t="s">
        <v>1</v>
      </c>
      <c r="B5" s="6"/>
      <c r="C5" s="6"/>
      <c r="D5" s="6"/>
      <c r="E5" s="7"/>
    </row>
    <row r="6" spans="1:5" ht="30" customHeight="1" x14ac:dyDescent="0.25">
      <c r="A6" s="11" t="s">
        <v>2</v>
      </c>
      <c r="B6" s="8" t="s">
        <v>538</v>
      </c>
      <c r="C6" s="8"/>
      <c r="D6" s="8"/>
      <c r="E6" s="8"/>
    </row>
    <row r="7" spans="1:5" x14ac:dyDescent="0.25">
      <c r="A7" s="12" t="s">
        <v>4</v>
      </c>
      <c r="B7" s="9" t="s">
        <v>539</v>
      </c>
      <c r="C7" s="9"/>
      <c r="D7" s="9"/>
      <c r="E7" s="9"/>
    </row>
    <row r="8" spans="1:5" x14ac:dyDescent="0.25">
      <c r="A8" s="12" t="s">
        <v>6</v>
      </c>
      <c r="B8" s="10" t="s">
        <v>540</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5" x14ac:dyDescent="0.25">
      <c r="A19" s="2" t="s">
        <v>541</v>
      </c>
    </row>
    <row r="20" spans="1:15" x14ac:dyDescent="0.25">
      <c r="A20" s="22" t="s">
        <v>542</v>
      </c>
    </row>
    <row r="22" spans="1:15" ht="15.75" thickBot="1" x14ac:dyDescent="0.3">
      <c r="A22" s="57"/>
      <c r="B22" s="57">
        <v>2010</v>
      </c>
      <c r="C22" s="57">
        <v>2011</v>
      </c>
      <c r="D22" s="57">
        <v>2012</v>
      </c>
      <c r="E22" s="57">
        <v>2013</v>
      </c>
      <c r="F22" s="57">
        <v>2014</v>
      </c>
      <c r="G22" s="57">
        <v>2015</v>
      </c>
      <c r="H22" s="57">
        <v>2016</v>
      </c>
      <c r="I22" s="57">
        <v>2017</v>
      </c>
      <c r="J22" s="57">
        <v>2018</v>
      </c>
      <c r="K22" s="57">
        <v>2019</v>
      </c>
      <c r="L22" s="57">
        <v>2020</v>
      </c>
      <c r="M22" s="57">
        <v>2021</v>
      </c>
      <c r="N22" s="57">
        <v>2022</v>
      </c>
      <c r="O22" s="57">
        <v>2023</v>
      </c>
    </row>
    <row r="23" spans="1:15" x14ac:dyDescent="0.25">
      <c r="A23" t="s">
        <v>21</v>
      </c>
      <c r="B23">
        <v>0.1</v>
      </c>
      <c r="C23">
        <v>0.09</v>
      </c>
      <c r="D23">
        <v>0.09</v>
      </c>
      <c r="E23">
        <v>0.08</v>
      </c>
      <c r="F23">
        <v>0.08</v>
      </c>
      <c r="G23">
        <v>0.08</v>
      </c>
      <c r="H23">
        <v>7.0000000000000007E-2</v>
      </c>
      <c r="I23">
        <v>7.0000000000000007E-2</v>
      </c>
      <c r="J23">
        <v>7.0000000000000007E-2</v>
      </c>
      <c r="K23">
        <v>7.0000000000000007E-2</v>
      </c>
      <c r="L23">
        <v>7.0000000000000007E-2</v>
      </c>
      <c r="M23">
        <v>0.06</v>
      </c>
      <c r="N23">
        <v>0.06</v>
      </c>
      <c r="O23" s="26" t="s">
        <v>22</v>
      </c>
    </row>
    <row r="24" spans="1:15" x14ac:dyDescent="0.25">
      <c r="A24" t="s">
        <v>23</v>
      </c>
      <c r="B24">
        <v>0.03</v>
      </c>
      <c r="C24">
        <v>0.03</v>
      </c>
      <c r="D24">
        <v>0.02</v>
      </c>
      <c r="E24">
        <v>0.02</v>
      </c>
      <c r="F24">
        <v>0.02</v>
      </c>
      <c r="G24">
        <v>0.02</v>
      </c>
      <c r="H24">
        <v>0.02</v>
      </c>
      <c r="I24">
        <v>0.01</v>
      </c>
      <c r="J24">
        <v>0.01</v>
      </c>
      <c r="K24">
        <v>0.01</v>
      </c>
      <c r="L24">
        <v>0.01</v>
      </c>
      <c r="M24">
        <v>0.01</v>
      </c>
      <c r="N24">
        <v>0.01</v>
      </c>
      <c r="O24" s="26" t="s">
        <v>22</v>
      </c>
    </row>
    <row r="25" spans="1:15" x14ac:dyDescent="0.25">
      <c r="A25" t="s">
        <v>24</v>
      </c>
      <c r="B25">
        <v>0.3</v>
      </c>
      <c r="C25">
        <v>0.26</v>
      </c>
      <c r="D25">
        <v>0.27</v>
      </c>
      <c r="E25">
        <v>0.27</v>
      </c>
      <c r="F25">
        <v>0.24</v>
      </c>
      <c r="G25">
        <v>0.23</v>
      </c>
      <c r="H25">
        <v>0.2</v>
      </c>
      <c r="I25">
        <v>0.2</v>
      </c>
      <c r="J25">
        <v>0.19</v>
      </c>
      <c r="K25">
        <v>0.19</v>
      </c>
      <c r="L25">
        <v>0.19</v>
      </c>
      <c r="M25">
        <v>0.15</v>
      </c>
      <c r="N25">
        <v>0.11</v>
      </c>
      <c r="O25" s="26" t="s">
        <v>22</v>
      </c>
    </row>
    <row r="26" spans="1:15" ht="15.75" thickBot="1" x14ac:dyDescent="0.3">
      <c r="A26" s="57" t="s">
        <v>25</v>
      </c>
      <c r="B26" s="57">
        <v>0.49</v>
      </c>
      <c r="C26" s="57">
        <v>0.56999999999999995</v>
      </c>
      <c r="D26" s="57">
        <v>0.55000000000000004</v>
      </c>
      <c r="E26" s="57">
        <v>0.53</v>
      </c>
      <c r="F26" s="57">
        <v>0.47</v>
      </c>
      <c r="G26" s="57">
        <v>0.53</v>
      </c>
      <c r="H26" s="57">
        <v>0.59</v>
      </c>
      <c r="I26" s="57">
        <v>0.62</v>
      </c>
      <c r="J26" s="57">
        <v>0.67</v>
      </c>
      <c r="K26" s="57">
        <v>0.67</v>
      </c>
      <c r="L26" s="57">
        <v>0.68</v>
      </c>
      <c r="M26" s="57">
        <v>0.61</v>
      </c>
      <c r="N26" s="57">
        <v>0.72</v>
      </c>
      <c r="O26" s="58" t="s">
        <v>22</v>
      </c>
    </row>
    <row r="30" spans="1:15" x14ac:dyDescent="0.25">
      <c r="A30" s="2" t="s">
        <v>541</v>
      </c>
    </row>
    <row r="31" spans="1:15" x14ac:dyDescent="0.25">
      <c r="A31" s="22" t="s">
        <v>543</v>
      </c>
    </row>
    <row r="33" spans="1:15" ht="15.75" thickBot="1" x14ac:dyDescent="0.3">
      <c r="A33" s="57"/>
      <c r="B33" s="57">
        <v>2010</v>
      </c>
      <c r="C33" s="57">
        <v>2011</v>
      </c>
      <c r="D33" s="57">
        <v>2012</v>
      </c>
      <c r="E33" s="57">
        <v>2013</v>
      </c>
      <c r="F33" s="57">
        <v>2014</v>
      </c>
      <c r="G33" s="57">
        <v>2015</v>
      </c>
      <c r="H33" s="57">
        <v>2016</v>
      </c>
      <c r="I33" s="57">
        <v>2017</v>
      </c>
      <c r="J33" s="57">
        <v>2018</v>
      </c>
      <c r="K33" s="57">
        <v>2019</v>
      </c>
      <c r="L33" s="57">
        <v>2020</v>
      </c>
      <c r="M33" s="57">
        <v>2021</v>
      </c>
      <c r="N33" s="57">
        <v>2022</v>
      </c>
      <c r="O33" s="57">
        <v>2023</v>
      </c>
    </row>
    <row r="34" spans="1:15" x14ac:dyDescent="0.25">
      <c r="A34" t="s">
        <v>21</v>
      </c>
      <c r="B34">
        <v>0.14000000000000001</v>
      </c>
      <c r="C34">
        <v>0.13</v>
      </c>
      <c r="D34">
        <v>0.12</v>
      </c>
      <c r="E34">
        <v>0.12</v>
      </c>
      <c r="F34">
        <v>0.11</v>
      </c>
      <c r="G34">
        <v>0.11</v>
      </c>
      <c r="H34">
        <v>0.1</v>
      </c>
      <c r="I34">
        <v>0.1</v>
      </c>
      <c r="J34">
        <v>0.09</v>
      </c>
      <c r="K34">
        <v>0.09</v>
      </c>
      <c r="L34">
        <v>0.09</v>
      </c>
      <c r="M34">
        <v>0.09</v>
      </c>
      <c r="N34">
        <v>0.08</v>
      </c>
      <c r="O34" s="26" t="s">
        <v>22</v>
      </c>
    </row>
    <row r="35" spans="1:15" x14ac:dyDescent="0.25">
      <c r="A35" t="s">
        <v>23</v>
      </c>
      <c r="B35">
        <v>0.04</v>
      </c>
      <c r="C35">
        <v>0.04</v>
      </c>
      <c r="D35">
        <v>0.03</v>
      </c>
      <c r="E35">
        <v>0.03</v>
      </c>
      <c r="F35">
        <v>0.03</v>
      </c>
      <c r="G35">
        <v>0.03</v>
      </c>
      <c r="H35">
        <v>0.02</v>
      </c>
      <c r="I35">
        <v>0.02</v>
      </c>
      <c r="J35">
        <v>0.02</v>
      </c>
      <c r="K35">
        <v>0.02</v>
      </c>
      <c r="L35">
        <v>0.02</v>
      </c>
      <c r="M35">
        <v>0.02</v>
      </c>
      <c r="N35">
        <v>0.02</v>
      </c>
      <c r="O35" s="26" t="s">
        <v>22</v>
      </c>
    </row>
    <row r="36" spans="1:15" x14ac:dyDescent="0.25">
      <c r="A36" t="s">
        <v>24</v>
      </c>
      <c r="B36">
        <v>0.39</v>
      </c>
      <c r="C36">
        <v>0.34</v>
      </c>
      <c r="D36">
        <v>0.35</v>
      </c>
      <c r="E36">
        <v>0.35</v>
      </c>
      <c r="F36">
        <v>0.32</v>
      </c>
      <c r="G36">
        <v>0.3</v>
      </c>
      <c r="H36">
        <v>0.26</v>
      </c>
      <c r="I36">
        <v>0.28000000000000003</v>
      </c>
      <c r="J36">
        <v>0.26</v>
      </c>
      <c r="K36">
        <v>0.26</v>
      </c>
      <c r="L36">
        <v>0.25</v>
      </c>
      <c r="M36">
        <v>0.2</v>
      </c>
      <c r="N36">
        <v>0.15</v>
      </c>
      <c r="O36" s="26" t="s">
        <v>22</v>
      </c>
    </row>
    <row r="37" spans="1:15" ht="15.75" thickBot="1" x14ac:dyDescent="0.3">
      <c r="A37" s="57" t="s">
        <v>25</v>
      </c>
      <c r="B37" s="57">
        <v>0.72</v>
      </c>
      <c r="C37" s="57">
        <v>0.83</v>
      </c>
      <c r="D37" s="57">
        <v>0.78</v>
      </c>
      <c r="E37" s="57">
        <v>0.75</v>
      </c>
      <c r="F37" s="57">
        <v>0.66</v>
      </c>
      <c r="G37" s="57">
        <v>0.71</v>
      </c>
      <c r="H37" s="57">
        <v>0.8</v>
      </c>
      <c r="I37" s="57">
        <v>0.83</v>
      </c>
      <c r="J37" s="57">
        <v>0.91</v>
      </c>
      <c r="K37" s="57">
        <v>0.89</v>
      </c>
      <c r="L37" s="57">
        <v>0.9</v>
      </c>
      <c r="M37" s="57">
        <v>0.8</v>
      </c>
      <c r="N37" s="57">
        <v>0.93</v>
      </c>
      <c r="O37" s="58" t="s">
        <v>22</v>
      </c>
    </row>
    <row r="39" spans="1:15" x14ac:dyDescent="0.25">
      <c r="A39" t="s">
        <v>28</v>
      </c>
    </row>
    <row r="40" spans="1:15" x14ac:dyDescent="0.25">
      <c r="A40" t="s">
        <v>544</v>
      </c>
    </row>
    <row r="42" spans="1:15" x14ac:dyDescent="0.25">
      <c r="A42" s="28" t="s">
        <v>30</v>
      </c>
    </row>
    <row r="43" spans="1:15" x14ac:dyDescent="0.25">
      <c r="A43" t="s">
        <v>31</v>
      </c>
    </row>
    <row r="48" spans="1:15" x14ac:dyDescent="0.25">
      <c r="A48" s="29" t="s">
        <v>35</v>
      </c>
    </row>
    <row r="49" spans="1:9" x14ac:dyDescent="0.25">
      <c r="A49" s="30" t="s">
        <v>545</v>
      </c>
      <c r="B49" s="16"/>
      <c r="C49" s="16"/>
      <c r="D49" s="16"/>
      <c r="E49" s="16"/>
      <c r="F49" s="16"/>
      <c r="G49" s="16"/>
      <c r="H49" s="16"/>
      <c r="I49" s="16"/>
    </row>
    <row r="50" spans="1:9" x14ac:dyDescent="0.25">
      <c r="A50" s="16"/>
      <c r="B50" s="16"/>
      <c r="C50" s="16"/>
      <c r="D50" s="16"/>
      <c r="E50" s="16"/>
      <c r="F50" s="16"/>
      <c r="G50" s="16"/>
      <c r="H50" s="16"/>
      <c r="I50" s="16"/>
    </row>
    <row r="51" spans="1:9" x14ac:dyDescent="0.25">
      <c r="A51" s="16"/>
      <c r="B51" s="16"/>
      <c r="C51" s="16"/>
      <c r="D51" s="16"/>
      <c r="E51" s="16"/>
      <c r="F51" s="16"/>
      <c r="G51" s="16"/>
      <c r="H51" s="16"/>
      <c r="I51" s="16"/>
    </row>
    <row r="52" spans="1:9" x14ac:dyDescent="0.25">
      <c r="A52" s="16"/>
      <c r="B52" s="16"/>
      <c r="C52" s="16"/>
      <c r="D52" s="16"/>
      <c r="E52" s="16"/>
      <c r="F52" s="16"/>
      <c r="G52" s="16"/>
      <c r="H52" s="16"/>
      <c r="I52" s="16"/>
    </row>
    <row r="53" spans="1:9" x14ac:dyDescent="0.25">
      <c r="A53" s="16"/>
      <c r="B53" s="16"/>
      <c r="C53" s="16"/>
      <c r="D53" s="16"/>
      <c r="E53" s="16"/>
      <c r="F53" s="16"/>
      <c r="G53" s="16"/>
      <c r="H53" s="16"/>
      <c r="I53" s="16"/>
    </row>
    <row r="54" spans="1:9" x14ac:dyDescent="0.25">
      <c r="A54" s="16"/>
      <c r="B54" s="16"/>
      <c r="C54" s="16"/>
      <c r="D54" s="16"/>
      <c r="E54" s="16"/>
      <c r="F54" s="16"/>
      <c r="G54" s="16"/>
      <c r="H54" s="16"/>
      <c r="I54" s="16"/>
    </row>
    <row r="55" spans="1:9" x14ac:dyDescent="0.25">
      <c r="A55" s="16"/>
      <c r="B55" s="16"/>
      <c r="C55" s="16"/>
      <c r="D55" s="16"/>
      <c r="E55" s="16"/>
      <c r="F55" s="16"/>
      <c r="G55" s="16"/>
      <c r="H55" s="16"/>
      <c r="I55" s="16"/>
    </row>
    <row r="56" spans="1:9" x14ac:dyDescent="0.25">
      <c r="A56" s="16"/>
      <c r="B56" s="16"/>
      <c r="C56" s="16"/>
      <c r="D56" s="16"/>
      <c r="E56" s="16"/>
      <c r="F56" s="16"/>
      <c r="G56" s="16"/>
      <c r="H56" s="16"/>
      <c r="I56" s="16"/>
    </row>
  </sheetData>
  <mergeCells count="11">
    <mergeCell ref="A12:C12"/>
    <mergeCell ref="B13:C13"/>
    <mergeCell ref="B14:C14"/>
    <mergeCell ref="B15:C15"/>
    <mergeCell ref="A49:I56"/>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D1367"/>
  </sheetPr>
  <dimension ref="A1:O76"/>
  <sheetViews>
    <sheetView workbookViewId="0">
      <selection activeCell="G1" sqref="G1"/>
    </sheetView>
  </sheetViews>
  <sheetFormatPr defaultRowHeight="15" x14ac:dyDescent="0.25"/>
  <cols>
    <col min="1" max="1" width="15.7109375" customWidth="1"/>
  </cols>
  <sheetData>
    <row r="1" spans="1:5" ht="23.25" x14ac:dyDescent="0.35">
      <c r="A1" s="59" t="s">
        <v>546</v>
      </c>
    </row>
    <row r="2" spans="1:5" x14ac:dyDescent="0.25">
      <c r="A2" s="4" t="str">
        <f>HYPERLINK("#CONTENTS!A1", "CONTENTS")</f>
        <v>CONTENTS</v>
      </c>
    </row>
    <row r="5" spans="1:5" x14ac:dyDescent="0.25">
      <c r="A5" s="5" t="s">
        <v>1</v>
      </c>
      <c r="B5" s="6"/>
      <c r="C5" s="6"/>
      <c r="D5" s="6"/>
      <c r="E5" s="7"/>
    </row>
    <row r="6" spans="1:5" ht="30" customHeight="1" x14ac:dyDescent="0.25">
      <c r="A6" s="11" t="s">
        <v>2</v>
      </c>
      <c r="B6" s="8" t="s">
        <v>547</v>
      </c>
      <c r="C6" s="8"/>
      <c r="D6" s="8"/>
      <c r="E6" s="8"/>
    </row>
    <row r="7" spans="1:5" x14ac:dyDescent="0.25">
      <c r="A7" s="12" t="s">
        <v>4</v>
      </c>
      <c r="B7" s="9" t="s">
        <v>548</v>
      </c>
      <c r="C7" s="9"/>
      <c r="D7" s="9"/>
      <c r="E7" s="9"/>
    </row>
    <row r="8" spans="1:5" x14ac:dyDescent="0.25">
      <c r="A8" s="12" t="s">
        <v>6</v>
      </c>
      <c r="B8" s="10" t="s">
        <v>549</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95</v>
      </c>
      <c r="C13" s="17"/>
    </row>
    <row r="14" spans="1:5" x14ac:dyDescent="0.25">
      <c r="A14" s="12" t="s">
        <v>15</v>
      </c>
      <c r="B14" s="31" t="s">
        <v>40</v>
      </c>
      <c r="C14" s="31"/>
    </row>
    <row r="15" spans="1:5" x14ac:dyDescent="0.25">
      <c r="A15" s="13" t="s">
        <v>17</v>
      </c>
      <c r="B15" s="19" t="s">
        <v>40</v>
      </c>
      <c r="C15" s="19"/>
    </row>
    <row r="19" spans="1:15" x14ac:dyDescent="0.25">
      <c r="A19" s="2" t="s">
        <v>550</v>
      </c>
    </row>
    <row r="20" spans="1:15" x14ac:dyDescent="0.25">
      <c r="A20" s="22" t="s">
        <v>551</v>
      </c>
    </row>
    <row r="21" spans="1:15" x14ac:dyDescent="0.25">
      <c r="A21" s="22" t="s">
        <v>552</v>
      </c>
    </row>
    <row r="23" spans="1:15" ht="15.75" thickBot="1" x14ac:dyDescent="0.3">
      <c r="A23" s="60"/>
      <c r="B23" s="60">
        <v>2010</v>
      </c>
      <c r="C23" s="60">
        <v>2011</v>
      </c>
      <c r="D23" s="60">
        <v>2012</v>
      </c>
      <c r="E23" s="60">
        <v>2013</v>
      </c>
      <c r="F23" s="60">
        <v>2014</v>
      </c>
      <c r="G23" s="60">
        <v>2015</v>
      </c>
      <c r="H23" s="60">
        <v>2016</v>
      </c>
      <c r="I23" s="60">
        <v>2017</v>
      </c>
      <c r="J23" s="60">
        <v>2018</v>
      </c>
      <c r="K23" s="60">
        <v>2019</v>
      </c>
      <c r="L23" s="60">
        <v>2020</v>
      </c>
      <c r="M23" s="60">
        <v>2021</v>
      </c>
      <c r="N23" s="60">
        <v>2022</v>
      </c>
      <c r="O23" s="60">
        <v>2023</v>
      </c>
    </row>
    <row r="24" spans="1:15" x14ac:dyDescent="0.25">
      <c r="A24" t="s">
        <v>21</v>
      </c>
      <c r="B24">
        <v>25100</v>
      </c>
      <c r="C24">
        <v>25900</v>
      </c>
      <c r="D24">
        <v>26000</v>
      </c>
      <c r="E24">
        <v>26200</v>
      </c>
      <c r="F24">
        <v>26800</v>
      </c>
      <c r="G24">
        <v>27800</v>
      </c>
      <c r="H24">
        <v>28500</v>
      </c>
      <c r="I24">
        <v>29600</v>
      </c>
      <c r="J24">
        <v>30600</v>
      </c>
      <c r="K24">
        <v>31600</v>
      </c>
      <c r="L24">
        <v>30400</v>
      </c>
      <c r="M24">
        <v>33200</v>
      </c>
      <c r="N24">
        <v>36000</v>
      </c>
      <c r="O24">
        <v>38100</v>
      </c>
    </row>
    <row r="25" spans="1:15" x14ac:dyDescent="0.25">
      <c r="A25" t="s">
        <v>23</v>
      </c>
      <c r="B25">
        <v>32600</v>
      </c>
      <c r="C25">
        <v>33100</v>
      </c>
      <c r="D25">
        <v>33100</v>
      </c>
      <c r="E25">
        <v>33800</v>
      </c>
      <c r="F25">
        <v>34300</v>
      </c>
      <c r="G25">
        <v>35200</v>
      </c>
      <c r="H25">
        <v>36000</v>
      </c>
      <c r="I25">
        <v>38000</v>
      </c>
      <c r="J25">
        <v>38800</v>
      </c>
      <c r="K25">
        <v>39400</v>
      </c>
      <c r="L25">
        <v>40100</v>
      </c>
      <c r="M25">
        <v>44500</v>
      </c>
      <c r="N25">
        <v>48500</v>
      </c>
      <c r="O25">
        <v>47800</v>
      </c>
    </row>
    <row r="26" spans="1:15" x14ac:dyDescent="0.25">
      <c r="A26" t="s">
        <v>24</v>
      </c>
      <c r="B26">
        <v>15200</v>
      </c>
      <c r="C26">
        <v>15800</v>
      </c>
      <c r="D26">
        <v>15900</v>
      </c>
      <c r="E26">
        <v>16100</v>
      </c>
      <c r="F26">
        <v>16100</v>
      </c>
      <c r="G26">
        <v>16900</v>
      </c>
      <c r="H26">
        <v>17600</v>
      </c>
      <c r="I26">
        <v>18700</v>
      </c>
      <c r="J26">
        <v>19700</v>
      </c>
      <c r="K26">
        <v>21300</v>
      </c>
      <c r="L26">
        <v>20000</v>
      </c>
      <c r="M26">
        <v>23300</v>
      </c>
      <c r="N26">
        <v>25900</v>
      </c>
      <c r="O26">
        <v>29000</v>
      </c>
    </row>
    <row r="27" spans="1:15" ht="15.75" thickBot="1" x14ac:dyDescent="0.3">
      <c r="A27" s="60" t="s">
        <v>25</v>
      </c>
      <c r="B27" s="60">
        <v>10100</v>
      </c>
      <c r="C27" s="60">
        <v>10700</v>
      </c>
      <c r="D27" s="60">
        <v>10700</v>
      </c>
      <c r="E27" s="60">
        <v>11000</v>
      </c>
      <c r="F27" s="60">
        <v>11000</v>
      </c>
      <c r="G27" s="60">
        <v>11200</v>
      </c>
      <c r="H27" s="60">
        <v>11400</v>
      </c>
      <c r="I27" s="60">
        <v>11900</v>
      </c>
      <c r="J27" s="60">
        <v>12500</v>
      </c>
      <c r="K27" s="60">
        <v>13400</v>
      </c>
      <c r="L27" s="60">
        <v>13400</v>
      </c>
      <c r="M27" s="60">
        <v>14900</v>
      </c>
      <c r="N27" s="60">
        <v>16500</v>
      </c>
      <c r="O27" s="60">
        <v>18700</v>
      </c>
    </row>
    <row r="31" spans="1:15" x14ac:dyDescent="0.25">
      <c r="A31" s="2" t="s">
        <v>550</v>
      </c>
    </row>
    <row r="32" spans="1:15" x14ac:dyDescent="0.25">
      <c r="A32" s="22" t="s">
        <v>553</v>
      </c>
    </row>
    <row r="33" spans="1:15" x14ac:dyDescent="0.25">
      <c r="A33" s="22" t="s">
        <v>552</v>
      </c>
    </row>
    <row r="35" spans="1:15" ht="15.75" thickBot="1" x14ac:dyDescent="0.3">
      <c r="A35" s="60"/>
      <c r="B35" s="60">
        <v>2010</v>
      </c>
      <c r="C35" s="60">
        <v>2011</v>
      </c>
      <c r="D35" s="60">
        <v>2012</v>
      </c>
      <c r="E35" s="60">
        <v>2013</v>
      </c>
      <c r="F35" s="60">
        <v>2014</v>
      </c>
      <c r="G35" s="60">
        <v>2015</v>
      </c>
      <c r="H35" s="60">
        <v>2016</v>
      </c>
      <c r="I35" s="60">
        <v>2017</v>
      </c>
      <c r="J35" s="60">
        <v>2018</v>
      </c>
      <c r="K35" s="60">
        <v>2019</v>
      </c>
      <c r="L35" s="60">
        <v>2020</v>
      </c>
      <c r="M35" s="60">
        <v>2021</v>
      </c>
      <c r="N35" s="60">
        <v>2022</v>
      </c>
      <c r="O35" s="60">
        <v>2023</v>
      </c>
    </row>
    <row r="36" spans="1:15" x14ac:dyDescent="0.25">
      <c r="A36" t="s">
        <v>21</v>
      </c>
      <c r="B36">
        <v>100</v>
      </c>
      <c r="C36">
        <v>100</v>
      </c>
      <c r="D36">
        <v>100</v>
      </c>
      <c r="E36">
        <v>100</v>
      </c>
      <c r="F36">
        <v>100</v>
      </c>
      <c r="G36">
        <v>100</v>
      </c>
      <c r="H36">
        <v>100</v>
      </c>
      <c r="I36">
        <v>100</v>
      </c>
      <c r="J36">
        <v>100</v>
      </c>
      <c r="K36">
        <v>100</v>
      </c>
      <c r="L36">
        <v>100</v>
      </c>
      <c r="M36">
        <v>100</v>
      </c>
      <c r="N36">
        <v>100</v>
      </c>
      <c r="O36">
        <v>100</v>
      </c>
    </row>
    <row r="37" spans="1:15" x14ac:dyDescent="0.25">
      <c r="A37" t="s">
        <v>23</v>
      </c>
      <c r="B37">
        <v>130</v>
      </c>
      <c r="C37">
        <v>128</v>
      </c>
      <c r="D37">
        <v>127</v>
      </c>
      <c r="E37">
        <v>129</v>
      </c>
      <c r="F37">
        <v>128</v>
      </c>
      <c r="G37">
        <v>127</v>
      </c>
      <c r="H37">
        <v>126</v>
      </c>
      <c r="I37">
        <v>128</v>
      </c>
      <c r="J37">
        <v>127</v>
      </c>
      <c r="K37">
        <v>125</v>
      </c>
      <c r="L37">
        <v>132</v>
      </c>
      <c r="M37">
        <v>134</v>
      </c>
      <c r="N37">
        <v>135</v>
      </c>
      <c r="O37">
        <v>125</v>
      </c>
    </row>
    <row r="38" spans="1:15" x14ac:dyDescent="0.25">
      <c r="A38" t="s">
        <v>24</v>
      </c>
      <c r="B38">
        <v>61</v>
      </c>
      <c r="C38">
        <v>61</v>
      </c>
      <c r="D38">
        <v>61</v>
      </c>
      <c r="E38">
        <v>61</v>
      </c>
      <c r="F38">
        <v>60</v>
      </c>
      <c r="G38">
        <v>61</v>
      </c>
      <c r="H38">
        <v>62</v>
      </c>
      <c r="I38">
        <v>63</v>
      </c>
      <c r="J38">
        <v>64</v>
      </c>
      <c r="K38">
        <v>67</v>
      </c>
      <c r="L38">
        <v>66</v>
      </c>
      <c r="M38">
        <v>70</v>
      </c>
      <c r="N38">
        <v>72</v>
      </c>
      <c r="O38">
        <v>76</v>
      </c>
    </row>
    <row r="39" spans="1:15" ht="15.75" thickBot="1" x14ac:dyDescent="0.3">
      <c r="A39" s="60" t="s">
        <v>25</v>
      </c>
      <c r="B39" s="60">
        <v>40</v>
      </c>
      <c r="C39" s="60">
        <v>41</v>
      </c>
      <c r="D39" s="60">
        <v>41</v>
      </c>
      <c r="E39" s="60">
        <v>42</v>
      </c>
      <c r="F39" s="60">
        <v>41</v>
      </c>
      <c r="G39" s="60">
        <v>40</v>
      </c>
      <c r="H39" s="60">
        <v>40</v>
      </c>
      <c r="I39" s="60">
        <v>40</v>
      </c>
      <c r="J39" s="60">
        <v>41</v>
      </c>
      <c r="K39" s="60">
        <v>42</v>
      </c>
      <c r="L39" s="60">
        <v>44</v>
      </c>
      <c r="M39" s="60">
        <v>45</v>
      </c>
      <c r="N39" s="60">
        <v>46</v>
      </c>
      <c r="O39" s="60">
        <v>49</v>
      </c>
    </row>
    <row r="43" spans="1:15" x14ac:dyDescent="0.25">
      <c r="A43" s="2" t="s">
        <v>550</v>
      </c>
    </row>
    <row r="44" spans="1:15" x14ac:dyDescent="0.25">
      <c r="A44" s="22" t="s">
        <v>554</v>
      </c>
    </row>
    <row r="45" spans="1:15" x14ac:dyDescent="0.25">
      <c r="A45" s="22" t="s">
        <v>552</v>
      </c>
    </row>
    <row r="47" spans="1:15" ht="15.75" thickBot="1" x14ac:dyDescent="0.3">
      <c r="A47" s="60"/>
      <c r="B47" s="60">
        <v>2010</v>
      </c>
      <c r="C47" s="60">
        <v>2011</v>
      </c>
      <c r="D47" s="60">
        <v>2012</v>
      </c>
      <c r="E47" s="60">
        <v>2013</v>
      </c>
      <c r="F47" s="60">
        <v>2014</v>
      </c>
      <c r="G47" s="60">
        <v>2015</v>
      </c>
      <c r="H47" s="60">
        <v>2016</v>
      </c>
      <c r="I47" s="60">
        <v>2017</v>
      </c>
      <c r="J47" s="60">
        <v>2018</v>
      </c>
      <c r="K47" s="60">
        <v>2019</v>
      </c>
      <c r="L47" s="60">
        <v>2020</v>
      </c>
      <c r="M47" s="60">
        <v>2021</v>
      </c>
      <c r="N47" s="60">
        <v>2022</v>
      </c>
      <c r="O47" s="60">
        <v>2023</v>
      </c>
    </row>
    <row r="48" spans="1:15" x14ac:dyDescent="0.25">
      <c r="A48" t="s">
        <v>21</v>
      </c>
      <c r="B48">
        <v>44.6</v>
      </c>
      <c r="C48">
        <v>44.4</v>
      </c>
      <c r="D48">
        <v>44.3</v>
      </c>
      <c r="E48">
        <v>44.4</v>
      </c>
      <c r="F48">
        <v>44.6</v>
      </c>
      <c r="G48">
        <v>45.7</v>
      </c>
      <c r="H48">
        <v>44.6</v>
      </c>
      <c r="I48">
        <v>43.2</v>
      </c>
      <c r="J48">
        <v>41.6</v>
      </c>
      <c r="K48">
        <v>39.6</v>
      </c>
      <c r="L48">
        <v>41.3</v>
      </c>
      <c r="M48">
        <v>42.7</v>
      </c>
      <c r="N48">
        <v>42.5</v>
      </c>
      <c r="O48">
        <v>37.9</v>
      </c>
    </row>
    <row r="49" spans="1:15" x14ac:dyDescent="0.25">
      <c r="A49" t="s">
        <v>23</v>
      </c>
      <c r="B49" s="26" t="s">
        <v>22</v>
      </c>
      <c r="C49" s="26" t="s">
        <v>22</v>
      </c>
      <c r="D49" s="26" t="s">
        <v>22</v>
      </c>
      <c r="E49" s="26" t="s">
        <v>22</v>
      </c>
      <c r="F49" s="26" t="s">
        <v>22</v>
      </c>
      <c r="G49" s="26" t="s">
        <v>22</v>
      </c>
      <c r="H49" s="26" t="s">
        <v>22</v>
      </c>
      <c r="I49" s="26" t="s">
        <v>22</v>
      </c>
      <c r="J49" s="26" t="s">
        <v>22</v>
      </c>
      <c r="K49" s="26" t="s">
        <v>22</v>
      </c>
      <c r="L49" s="26" t="s">
        <v>22</v>
      </c>
      <c r="M49" s="26" t="s">
        <v>22</v>
      </c>
      <c r="N49" s="26" t="s">
        <v>22</v>
      </c>
      <c r="O49" s="26" t="s">
        <v>22</v>
      </c>
    </row>
    <row r="50" spans="1:15" x14ac:dyDescent="0.25">
      <c r="A50" t="s">
        <v>24</v>
      </c>
      <c r="B50" s="26" t="s">
        <v>22</v>
      </c>
      <c r="C50" s="26" t="s">
        <v>22</v>
      </c>
      <c r="D50" s="26" t="s">
        <v>22</v>
      </c>
      <c r="E50" s="26" t="s">
        <v>22</v>
      </c>
      <c r="F50" s="26" t="s">
        <v>22</v>
      </c>
      <c r="G50" s="26" t="s">
        <v>22</v>
      </c>
      <c r="H50" s="26" t="s">
        <v>22</v>
      </c>
      <c r="I50" s="26" t="s">
        <v>22</v>
      </c>
      <c r="J50" s="26" t="s">
        <v>22</v>
      </c>
      <c r="K50" s="26" t="s">
        <v>22</v>
      </c>
      <c r="L50" s="26" t="s">
        <v>22</v>
      </c>
      <c r="M50" s="26" t="s">
        <v>22</v>
      </c>
      <c r="N50" s="26" t="s">
        <v>22</v>
      </c>
      <c r="O50" s="26" t="s">
        <v>22</v>
      </c>
    </row>
    <row r="51" spans="1:15" ht="15.75" thickBot="1" x14ac:dyDescent="0.3">
      <c r="A51" s="60" t="s">
        <v>25</v>
      </c>
      <c r="B51" s="61" t="s">
        <v>22</v>
      </c>
      <c r="C51" s="61" t="s">
        <v>22</v>
      </c>
      <c r="D51" s="61" t="s">
        <v>22</v>
      </c>
      <c r="E51" s="61" t="s">
        <v>22</v>
      </c>
      <c r="F51" s="61" t="s">
        <v>22</v>
      </c>
      <c r="G51" s="61" t="s">
        <v>22</v>
      </c>
      <c r="H51" s="61" t="s">
        <v>22</v>
      </c>
      <c r="I51" s="61" t="s">
        <v>22</v>
      </c>
      <c r="J51" s="61" t="s">
        <v>22</v>
      </c>
      <c r="K51" s="61" t="s">
        <v>22</v>
      </c>
      <c r="L51" s="61" t="s">
        <v>22</v>
      </c>
      <c r="M51" s="61" t="s">
        <v>22</v>
      </c>
      <c r="N51" s="61" t="s">
        <v>22</v>
      </c>
      <c r="O51" s="61" t="s">
        <v>22</v>
      </c>
    </row>
    <row r="53" spans="1:15" x14ac:dyDescent="0.25">
      <c r="A53" t="s">
        <v>28</v>
      </c>
    </row>
    <row r="54" spans="1:15" x14ac:dyDescent="0.25">
      <c r="A54" t="s">
        <v>555</v>
      </c>
    </row>
    <row r="56" spans="1:15" x14ac:dyDescent="0.25">
      <c r="A56" s="28" t="s">
        <v>30</v>
      </c>
    </row>
    <row r="57" spans="1:15" x14ac:dyDescent="0.25">
      <c r="A57" t="s">
        <v>31</v>
      </c>
    </row>
    <row r="59" spans="1:15" x14ac:dyDescent="0.25">
      <c r="A59" s="28" t="s">
        <v>32</v>
      </c>
    </row>
    <row r="60" spans="1:15" x14ac:dyDescent="0.25">
      <c r="A60" t="s">
        <v>275</v>
      </c>
    </row>
    <row r="65" spans="1:9" x14ac:dyDescent="0.25">
      <c r="A65" s="29" t="s">
        <v>35</v>
      </c>
    </row>
    <row r="66" spans="1:9" x14ac:dyDescent="0.25">
      <c r="A66" s="30" t="s">
        <v>556</v>
      </c>
      <c r="B66" s="16"/>
      <c r="C66" s="16"/>
      <c r="D66" s="16"/>
      <c r="E66" s="16"/>
      <c r="F66" s="16"/>
      <c r="G66" s="16"/>
      <c r="H66" s="16"/>
      <c r="I66" s="16"/>
    </row>
    <row r="67" spans="1:9" x14ac:dyDescent="0.25">
      <c r="A67" s="16"/>
      <c r="B67" s="16"/>
      <c r="C67" s="16"/>
      <c r="D67" s="16"/>
      <c r="E67" s="16"/>
      <c r="F67" s="16"/>
      <c r="G67" s="16"/>
      <c r="H67" s="16"/>
      <c r="I67" s="16"/>
    </row>
    <row r="68" spans="1:9" x14ac:dyDescent="0.25">
      <c r="A68" s="16"/>
      <c r="B68" s="16"/>
      <c r="C68" s="16"/>
      <c r="D68" s="16"/>
      <c r="E68" s="16"/>
      <c r="F68" s="16"/>
      <c r="G68" s="16"/>
      <c r="H68" s="16"/>
      <c r="I68" s="16"/>
    </row>
    <row r="69" spans="1:9" x14ac:dyDescent="0.25">
      <c r="A69" s="16"/>
      <c r="B69" s="16"/>
      <c r="C69" s="16"/>
      <c r="D69" s="16"/>
      <c r="E69" s="16"/>
      <c r="F69" s="16"/>
      <c r="G69" s="16"/>
      <c r="H69" s="16"/>
      <c r="I69" s="16"/>
    </row>
    <row r="70" spans="1:9" x14ac:dyDescent="0.25">
      <c r="A70" s="16"/>
      <c r="B70" s="16"/>
      <c r="C70" s="16"/>
      <c r="D70" s="16"/>
      <c r="E70" s="16"/>
      <c r="F70" s="16"/>
      <c r="G70" s="16"/>
      <c r="H70" s="16"/>
      <c r="I70" s="16"/>
    </row>
    <row r="71" spans="1:9" x14ac:dyDescent="0.25">
      <c r="A71" s="16"/>
      <c r="B71" s="16"/>
      <c r="C71" s="16"/>
      <c r="D71" s="16"/>
      <c r="E71" s="16"/>
      <c r="F71" s="16"/>
      <c r="G71" s="16"/>
      <c r="H71" s="16"/>
      <c r="I71" s="16"/>
    </row>
    <row r="72" spans="1:9" x14ac:dyDescent="0.25">
      <c r="A72" s="16"/>
      <c r="B72" s="16"/>
      <c r="C72" s="16"/>
      <c r="D72" s="16"/>
      <c r="E72" s="16"/>
      <c r="F72" s="16"/>
      <c r="G72" s="16"/>
      <c r="H72" s="16"/>
      <c r="I72" s="16"/>
    </row>
    <row r="73" spans="1:9" x14ac:dyDescent="0.25">
      <c r="A73" s="16"/>
      <c r="B73" s="16"/>
      <c r="C73" s="16"/>
      <c r="D73" s="16"/>
      <c r="E73" s="16"/>
      <c r="F73" s="16"/>
      <c r="G73" s="16"/>
      <c r="H73" s="16"/>
      <c r="I73" s="16"/>
    </row>
    <row r="74" spans="1:9" x14ac:dyDescent="0.25">
      <c r="A74" s="16"/>
      <c r="B74" s="16"/>
      <c r="C74" s="16"/>
      <c r="D74" s="16"/>
      <c r="E74" s="16"/>
      <c r="F74" s="16"/>
      <c r="G74" s="16"/>
      <c r="H74" s="16"/>
      <c r="I74" s="16"/>
    </row>
    <row r="75" spans="1:9" x14ac:dyDescent="0.25">
      <c r="A75" s="16"/>
      <c r="B75" s="16"/>
      <c r="C75" s="16"/>
      <c r="D75" s="16"/>
      <c r="E75" s="16"/>
      <c r="F75" s="16"/>
      <c r="G75" s="16"/>
      <c r="H75" s="16"/>
      <c r="I75" s="16"/>
    </row>
    <row r="76" spans="1:9" x14ac:dyDescent="0.25">
      <c r="A76" s="16"/>
      <c r="B76" s="16"/>
      <c r="C76" s="16"/>
      <c r="D76" s="16"/>
      <c r="E76" s="16"/>
      <c r="F76" s="16"/>
      <c r="G76" s="16"/>
      <c r="H76" s="16"/>
      <c r="I76" s="16"/>
    </row>
  </sheetData>
  <mergeCells count="11">
    <mergeCell ref="A12:C12"/>
    <mergeCell ref="B13:C13"/>
    <mergeCell ref="B14:C14"/>
    <mergeCell ref="B15:C15"/>
    <mergeCell ref="A66:I76"/>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D1367"/>
  </sheetPr>
  <dimension ref="A1:O63"/>
  <sheetViews>
    <sheetView workbookViewId="0">
      <selection activeCell="G1" sqref="G1"/>
    </sheetView>
  </sheetViews>
  <sheetFormatPr defaultRowHeight="15" x14ac:dyDescent="0.25"/>
  <cols>
    <col min="1" max="1" width="15.7109375" customWidth="1"/>
  </cols>
  <sheetData>
    <row r="1" spans="1:5" ht="23.25" x14ac:dyDescent="0.35">
      <c r="A1" s="59" t="s">
        <v>546</v>
      </c>
    </row>
    <row r="2" spans="1:5" x14ac:dyDescent="0.25">
      <c r="A2" s="4" t="str">
        <f>HYPERLINK("#CONTENTS!A1", "CONTENTS")</f>
        <v>CONTENTS</v>
      </c>
    </row>
    <row r="5" spans="1:5" x14ac:dyDescent="0.25">
      <c r="A5" s="5" t="s">
        <v>1</v>
      </c>
      <c r="B5" s="6"/>
      <c r="C5" s="6"/>
      <c r="D5" s="6"/>
      <c r="E5" s="7"/>
    </row>
    <row r="6" spans="1:5" ht="30" customHeight="1" x14ac:dyDescent="0.25">
      <c r="A6" s="11" t="s">
        <v>2</v>
      </c>
      <c r="B6" s="8" t="s">
        <v>557</v>
      </c>
      <c r="C6" s="8"/>
      <c r="D6" s="8"/>
      <c r="E6" s="8"/>
    </row>
    <row r="7" spans="1:5" x14ac:dyDescent="0.25">
      <c r="A7" s="12" t="s">
        <v>4</v>
      </c>
      <c r="B7" s="9" t="s">
        <v>558</v>
      </c>
      <c r="C7" s="9"/>
      <c r="D7" s="9"/>
      <c r="E7" s="9"/>
    </row>
    <row r="8" spans="1:5" x14ac:dyDescent="0.25">
      <c r="A8" s="12" t="s">
        <v>6</v>
      </c>
      <c r="B8" s="10" t="s">
        <v>559</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95</v>
      </c>
      <c r="C13" s="17"/>
    </row>
    <row r="14" spans="1:5" x14ac:dyDescent="0.25">
      <c r="A14" s="12" t="s">
        <v>15</v>
      </c>
      <c r="B14" s="31" t="s">
        <v>40</v>
      </c>
      <c r="C14" s="31"/>
    </row>
    <row r="15" spans="1:5" x14ac:dyDescent="0.25">
      <c r="A15" s="13" t="s">
        <v>17</v>
      </c>
      <c r="B15" s="19" t="s">
        <v>40</v>
      </c>
      <c r="C15" s="19"/>
    </row>
    <row r="19" spans="1:15" x14ac:dyDescent="0.25">
      <c r="A19" s="2" t="s">
        <v>560</v>
      </c>
    </row>
    <row r="20" spans="1:15" x14ac:dyDescent="0.25">
      <c r="A20" s="22" t="s">
        <v>132</v>
      </c>
    </row>
    <row r="22" spans="1:15" ht="15.75" thickBot="1" x14ac:dyDescent="0.3">
      <c r="A22" s="60"/>
      <c r="B22" s="60">
        <v>2010</v>
      </c>
      <c r="C22" s="60">
        <v>2011</v>
      </c>
      <c r="D22" s="60">
        <v>2012</v>
      </c>
      <c r="E22" s="60">
        <v>2013</v>
      </c>
      <c r="F22" s="60">
        <v>2014</v>
      </c>
      <c r="G22" s="60">
        <v>2015</v>
      </c>
      <c r="H22" s="60">
        <v>2016</v>
      </c>
      <c r="I22" s="60">
        <v>2017</v>
      </c>
      <c r="J22" s="60">
        <v>2018</v>
      </c>
      <c r="K22" s="60">
        <v>2019</v>
      </c>
      <c r="L22" s="60">
        <v>2020</v>
      </c>
      <c r="M22" s="60">
        <v>2021</v>
      </c>
      <c r="N22" s="60">
        <v>2022</v>
      </c>
      <c r="O22" s="60">
        <v>2023</v>
      </c>
    </row>
    <row r="23" spans="1:15" x14ac:dyDescent="0.25">
      <c r="A23" t="s">
        <v>21</v>
      </c>
      <c r="B23">
        <v>19174</v>
      </c>
      <c r="C23">
        <v>19563</v>
      </c>
      <c r="D23">
        <v>19589</v>
      </c>
      <c r="E23">
        <v>19712</v>
      </c>
      <c r="F23">
        <v>19995</v>
      </c>
      <c r="G23">
        <v>20422</v>
      </c>
      <c r="H23">
        <v>20941</v>
      </c>
      <c r="I23">
        <v>21613</v>
      </c>
      <c r="J23">
        <v>22277</v>
      </c>
      <c r="K23">
        <v>23051</v>
      </c>
      <c r="L23">
        <v>23346</v>
      </c>
      <c r="M23">
        <v>24683</v>
      </c>
      <c r="N23">
        <v>26320</v>
      </c>
      <c r="O23">
        <v>28050</v>
      </c>
    </row>
    <row r="24" spans="1:15" x14ac:dyDescent="0.25">
      <c r="A24" t="s">
        <v>23</v>
      </c>
      <c r="B24">
        <v>20398</v>
      </c>
      <c r="C24">
        <v>20882</v>
      </c>
      <c r="D24">
        <v>20888</v>
      </c>
      <c r="E24">
        <v>21131</v>
      </c>
      <c r="F24">
        <v>21179</v>
      </c>
      <c r="G24">
        <v>21976</v>
      </c>
      <c r="H24">
        <v>22351</v>
      </c>
      <c r="I24">
        <v>23276</v>
      </c>
      <c r="J24">
        <v>24053</v>
      </c>
      <c r="K24">
        <v>24272</v>
      </c>
      <c r="L24">
        <v>24602</v>
      </c>
      <c r="M24">
        <v>25695</v>
      </c>
      <c r="N24">
        <v>26384</v>
      </c>
      <c r="O24">
        <v>27948</v>
      </c>
    </row>
    <row r="25" spans="1:15" x14ac:dyDescent="0.25">
      <c r="A25" t="s">
        <v>24</v>
      </c>
      <c r="B25">
        <v>11405</v>
      </c>
      <c r="C25">
        <v>11680</v>
      </c>
      <c r="D25">
        <v>11706</v>
      </c>
      <c r="E25">
        <v>11857</v>
      </c>
      <c r="F25">
        <v>12119</v>
      </c>
      <c r="G25">
        <v>12147</v>
      </c>
      <c r="H25">
        <v>12935</v>
      </c>
      <c r="I25">
        <v>13368</v>
      </c>
      <c r="J25">
        <v>14000</v>
      </c>
      <c r="K25">
        <v>14927</v>
      </c>
      <c r="L25">
        <v>15261</v>
      </c>
      <c r="M25">
        <v>17333</v>
      </c>
      <c r="N25">
        <v>18333</v>
      </c>
      <c r="O25">
        <v>20446</v>
      </c>
    </row>
    <row r="26" spans="1:15" ht="15.75" thickBot="1" x14ac:dyDescent="0.3">
      <c r="A26" s="60" t="s">
        <v>25</v>
      </c>
      <c r="B26" s="60">
        <v>8744</v>
      </c>
      <c r="C26" s="60">
        <v>8879</v>
      </c>
      <c r="D26" s="60">
        <v>9267</v>
      </c>
      <c r="E26" s="60">
        <v>8932</v>
      </c>
      <c r="F26" s="60">
        <v>9021</v>
      </c>
      <c r="G26" s="60">
        <v>9195</v>
      </c>
      <c r="H26" s="60">
        <v>9154</v>
      </c>
      <c r="I26" s="60">
        <v>9162</v>
      </c>
      <c r="J26" s="60">
        <v>10091</v>
      </c>
      <c r="K26" s="60">
        <v>10579</v>
      </c>
      <c r="L26" s="60">
        <v>11118</v>
      </c>
      <c r="M26" s="60">
        <v>12179</v>
      </c>
      <c r="N26" s="60">
        <v>13311</v>
      </c>
      <c r="O26" s="61" t="s">
        <v>22</v>
      </c>
    </row>
    <row r="30" spans="1:15" x14ac:dyDescent="0.25">
      <c r="A30" s="2" t="s">
        <v>561</v>
      </c>
    </row>
    <row r="31" spans="1:15" x14ac:dyDescent="0.25">
      <c r="A31" s="22" t="s">
        <v>132</v>
      </c>
    </row>
    <row r="33" spans="1:15" ht="15.75" thickBot="1" x14ac:dyDescent="0.3">
      <c r="A33" s="60"/>
      <c r="B33" s="60">
        <v>2010</v>
      </c>
      <c r="C33" s="60">
        <v>2011</v>
      </c>
      <c r="D33" s="60">
        <v>2012</v>
      </c>
      <c r="E33" s="60">
        <v>2013</v>
      </c>
      <c r="F33" s="60">
        <v>2014</v>
      </c>
      <c r="G33" s="60">
        <v>2015</v>
      </c>
      <c r="H33" s="60">
        <v>2016</v>
      </c>
      <c r="I33" s="60">
        <v>2017</v>
      </c>
      <c r="J33" s="60">
        <v>2018</v>
      </c>
      <c r="K33" s="60">
        <v>2019</v>
      </c>
      <c r="L33" s="60">
        <v>2020</v>
      </c>
      <c r="M33" s="60">
        <v>2021</v>
      </c>
      <c r="N33" s="60">
        <v>2022</v>
      </c>
      <c r="O33" s="60">
        <v>2023</v>
      </c>
    </row>
    <row r="34" spans="1:15" x14ac:dyDescent="0.25">
      <c r="A34" t="s">
        <v>21</v>
      </c>
      <c r="B34">
        <v>100</v>
      </c>
      <c r="C34">
        <v>100</v>
      </c>
      <c r="D34">
        <v>100</v>
      </c>
      <c r="E34">
        <v>100</v>
      </c>
      <c r="F34">
        <v>100</v>
      </c>
      <c r="G34">
        <v>100</v>
      </c>
      <c r="H34">
        <v>100</v>
      </c>
      <c r="I34">
        <v>100</v>
      </c>
      <c r="J34">
        <v>100</v>
      </c>
      <c r="K34">
        <v>100</v>
      </c>
      <c r="L34">
        <v>100</v>
      </c>
      <c r="M34">
        <v>100</v>
      </c>
      <c r="N34">
        <v>100</v>
      </c>
      <c r="O34">
        <v>100</v>
      </c>
    </row>
    <row r="35" spans="1:15" x14ac:dyDescent="0.25">
      <c r="A35" t="s">
        <v>23</v>
      </c>
      <c r="B35">
        <v>106</v>
      </c>
      <c r="C35">
        <v>107</v>
      </c>
      <c r="D35">
        <v>107</v>
      </c>
      <c r="E35">
        <v>107</v>
      </c>
      <c r="F35">
        <v>106</v>
      </c>
      <c r="G35">
        <v>108</v>
      </c>
      <c r="H35">
        <v>107</v>
      </c>
      <c r="I35">
        <v>108</v>
      </c>
      <c r="J35">
        <v>108</v>
      </c>
      <c r="K35">
        <v>105</v>
      </c>
      <c r="L35">
        <v>105</v>
      </c>
      <c r="M35">
        <v>104</v>
      </c>
      <c r="N35">
        <v>100</v>
      </c>
      <c r="O35">
        <v>100</v>
      </c>
    </row>
    <row r="36" spans="1:15" x14ac:dyDescent="0.25">
      <c r="A36" t="s">
        <v>24</v>
      </c>
      <c r="B36">
        <v>59</v>
      </c>
      <c r="C36">
        <v>60</v>
      </c>
      <c r="D36">
        <v>60</v>
      </c>
      <c r="E36">
        <v>60</v>
      </c>
      <c r="F36">
        <v>61</v>
      </c>
      <c r="G36">
        <v>59</v>
      </c>
      <c r="H36">
        <v>62</v>
      </c>
      <c r="I36">
        <v>62</v>
      </c>
      <c r="J36">
        <v>63</v>
      </c>
      <c r="K36">
        <v>65</v>
      </c>
      <c r="L36">
        <v>65</v>
      </c>
      <c r="M36">
        <v>70</v>
      </c>
      <c r="N36">
        <v>70</v>
      </c>
      <c r="O36">
        <v>73</v>
      </c>
    </row>
    <row r="37" spans="1:15" ht="15.75" thickBot="1" x14ac:dyDescent="0.3">
      <c r="A37" s="60" t="s">
        <v>25</v>
      </c>
      <c r="B37" s="60">
        <v>46</v>
      </c>
      <c r="C37" s="60">
        <v>45</v>
      </c>
      <c r="D37" s="60">
        <v>47</v>
      </c>
      <c r="E37" s="60">
        <v>45</v>
      </c>
      <c r="F37" s="60">
        <v>45</v>
      </c>
      <c r="G37" s="60">
        <v>45</v>
      </c>
      <c r="H37" s="60">
        <v>44</v>
      </c>
      <c r="I37" s="60">
        <v>42</v>
      </c>
      <c r="J37" s="60">
        <v>45</v>
      </c>
      <c r="K37" s="60">
        <v>46</v>
      </c>
      <c r="L37" s="60">
        <v>48</v>
      </c>
      <c r="M37" s="60">
        <v>49</v>
      </c>
      <c r="N37" s="60">
        <v>51</v>
      </c>
      <c r="O37" s="61" t="s">
        <v>22</v>
      </c>
    </row>
    <row r="39" spans="1:15" x14ac:dyDescent="0.25">
      <c r="A39" t="s">
        <v>28</v>
      </c>
    </row>
    <row r="40" spans="1:15" x14ac:dyDescent="0.25">
      <c r="A40" t="s">
        <v>562</v>
      </c>
    </row>
    <row r="42" spans="1:15" x14ac:dyDescent="0.25">
      <c r="A42" s="28" t="s">
        <v>30</v>
      </c>
    </row>
    <row r="43" spans="1:15" x14ac:dyDescent="0.25">
      <c r="A43" t="s">
        <v>31</v>
      </c>
    </row>
    <row r="45" spans="1:15" x14ac:dyDescent="0.25">
      <c r="A45" s="28" t="s">
        <v>32</v>
      </c>
    </row>
    <row r="46" spans="1:15" x14ac:dyDescent="0.25">
      <c r="A46" t="s">
        <v>33</v>
      </c>
    </row>
    <row r="47" spans="1:15" x14ac:dyDescent="0.25">
      <c r="A47" t="s">
        <v>275</v>
      </c>
    </row>
    <row r="52" spans="1:9" x14ac:dyDescent="0.25">
      <c r="A52" s="29" t="s">
        <v>35</v>
      </c>
    </row>
    <row r="53" spans="1:9" x14ac:dyDescent="0.25">
      <c r="A53" s="30" t="s">
        <v>563</v>
      </c>
      <c r="B53" s="16"/>
      <c r="C53" s="16"/>
      <c r="D53" s="16"/>
      <c r="E53" s="16"/>
      <c r="F53" s="16"/>
      <c r="G53" s="16"/>
      <c r="H53" s="16"/>
      <c r="I53" s="16"/>
    </row>
    <row r="54" spans="1:9" x14ac:dyDescent="0.25">
      <c r="A54" s="16"/>
      <c r="B54" s="16"/>
      <c r="C54" s="16"/>
      <c r="D54" s="16"/>
      <c r="E54" s="16"/>
      <c r="F54" s="16"/>
      <c r="G54" s="16"/>
      <c r="H54" s="16"/>
      <c r="I54" s="16"/>
    </row>
    <row r="55" spans="1:9" x14ac:dyDescent="0.25">
      <c r="A55" s="16"/>
      <c r="B55" s="16"/>
      <c r="C55" s="16"/>
      <c r="D55" s="16"/>
      <c r="E55" s="16"/>
      <c r="F55" s="16"/>
      <c r="G55" s="16"/>
      <c r="H55" s="16"/>
      <c r="I55" s="16"/>
    </row>
    <row r="56" spans="1:9" x14ac:dyDescent="0.25">
      <c r="A56" s="16"/>
      <c r="B56" s="16"/>
      <c r="C56" s="16"/>
      <c r="D56" s="16"/>
      <c r="E56" s="16"/>
      <c r="F56" s="16"/>
      <c r="G56" s="16"/>
      <c r="H56" s="16"/>
      <c r="I56" s="16"/>
    </row>
    <row r="57" spans="1:9" x14ac:dyDescent="0.25">
      <c r="A57" s="16"/>
      <c r="B57" s="16"/>
      <c r="C57" s="16"/>
      <c r="D57" s="16"/>
      <c r="E57" s="16"/>
      <c r="F57" s="16"/>
      <c r="G57" s="16"/>
      <c r="H57" s="16"/>
      <c r="I57" s="16"/>
    </row>
    <row r="58" spans="1:9" x14ac:dyDescent="0.25">
      <c r="A58" s="16"/>
      <c r="B58" s="16"/>
      <c r="C58" s="16"/>
      <c r="D58" s="16"/>
      <c r="E58" s="16"/>
      <c r="F58" s="16"/>
      <c r="G58" s="16"/>
      <c r="H58" s="16"/>
      <c r="I58" s="16"/>
    </row>
    <row r="59" spans="1:9" x14ac:dyDescent="0.25">
      <c r="A59" s="16"/>
      <c r="B59" s="16"/>
      <c r="C59" s="16"/>
      <c r="D59" s="16"/>
      <c r="E59" s="16"/>
      <c r="F59" s="16"/>
      <c r="G59" s="16"/>
      <c r="H59" s="16"/>
      <c r="I59" s="16"/>
    </row>
    <row r="60" spans="1:9" x14ac:dyDescent="0.25">
      <c r="A60" s="16"/>
      <c r="B60" s="16"/>
      <c r="C60" s="16"/>
      <c r="D60" s="16"/>
      <c r="E60" s="16"/>
      <c r="F60" s="16"/>
      <c r="G60" s="16"/>
      <c r="H60" s="16"/>
      <c r="I60" s="16"/>
    </row>
    <row r="61" spans="1:9" x14ac:dyDescent="0.25">
      <c r="A61" s="16"/>
      <c r="B61" s="16"/>
      <c r="C61" s="16"/>
      <c r="D61" s="16"/>
      <c r="E61" s="16"/>
      <c r="F61" s="16"/>
      <c r="G61" s="16"/>
      <c r="H61" s="16"/>
      <c r="I61" s="16"/>
    </row>
    <row r="62" spans="1:9" x14ac:dyDescent="0.25">
      <c r="A62" s="16"/>
      <c r="B62" s="16"/>
      <c r="C62" s="16"/>
      <c r="D62" s="16"/>
      <c r="E62" s="16"/>
      <c r="F62" s="16"/>
      <c r="G62" s="16"/>
      <c r="H62" s="16"/>
      <c r="I62" s="16"/>
    </row>
    <row r="63" spans="1:9" x14ac:dyDescent="0.25">
      <c r="A63" s="16"/>
      <c r="B63" s="16"/>
      <c r="C63" s="16"/>
      <c r="D63" s="16"/>
      <c r="E63" s="16"/>
      <c r="F63" s="16"/>
      <c r="G63" s="16"/>
      <c r="H63" s="16"/>
      <c r="I63" s="16"/>
    </row>
  </sheetData>
  <mergeCells count="11">
    <mergeCell ref="A12:C12"/>
    <mergeCell ref="B13:C13"/>
    <mergeCell ref="B14:C14"/>
    <mergeCell ref="B15:C15"/>
    <mergeCell ref="A53:I63"/>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5243B"/>
  </sheetPr>
  <dimension ref="A1:J73"/>
  <sheetViews>
    <sheetView workbookViewId="0">
      <selection activeCell="F1" sqref="F1"/>
    </sheetView>
  </sheetViews>
  <sheetFormatPr defaultRowHeight="15" x14ac:dyDescent="0.25"/>
  <cols>
    <col min="1" max="1" width="15.7109375" customWidth="1"/>
  </cols>
  <sheetData>
    <row r="1" spans="1:6" ht="23.25" x14ac:dyDescent="0.35">
      <c r="A1" s="3" t="s">
        <v>0</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57</v>
      </c>
      <c r="C6" s="8"/>
      <c r="D6" s="8"/>
      <c r="E6" s="8"/>
      <c r="F6" s="8"/>
    </row>
    <row r="7" spans="1:6" x14ac:dyDescent="0.25">
      <c r="A7" s="12" t="s">
        <v>4</v>
      </c>
      <c r="B7" s="9" t="s">
        <v>58</v>
      </c>
      <c r="C7" s="9"/>
      <c r="D7" s="9"/>
      <c r="E7" s="9"/>
      <c r="F7" s="9"/>
    </row>
    <row r="8" spans="1:6" x14ac:dyDescent="0.25">
      <c r="A8" s="12" t="s">
        <v>6</v>
      </c>
      <c r="B8" s="10" t="s">
        <v>59</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7"/>
    </row>
    <row r="13" spans="1:6" x14ac:dyDescent="0.25">
      <c r="A13" s="20" t="s">
        <v>13</v>
      </c>
      <c r="B13" s="17" t="s">
        <v>14</v>
      </c>
      <c r="C13" s="17"/>
    </row>
    <row r="14" spans="1:6" x14ac:dyDescent="0.25">
      <c r="A14" s="12" t="s">
        <v>15</v>
      </c>
      <c r="B14" s="31" t="s">
        <v>40</v>
      </c>
      <c r="C14" s="31"/>
    </row>
    <row r="15" spans="1:6" x14ac:dyDescent="0.25">
      <c r="A15" s="13" t="s">
        <v>17</v>
      </c>
      <c r="B15" s="19" t="s">
        <v>40</v>
      </c>
      <c r="C15" s="19"/>
    </row>
    <row r="19" spans="1:10" x14ac:dyDescent="0.25">
      <c r="A19" s="2" t="s">
        <v>60</v>
      </c>
    </row>
    <row r="20" spans="1:10" x14ac:dyDescent="0.25">
      <c r="A20" s="22" t="s">
        <v>61</v>
      </c>
    </row>
    <row r="22" spans="1:10" ht="15.75" thickBot="1" x14ac:dyDescent="0.3">
      <c r="A22" s="25"/>
      <c r="B22" s="25">
        <v>2015</v>
      </c>
      <c r="C22" s="25">
        <v>2016</v>
      </c>
      <c r="D22" s="25">
        <v>2017</v>
      </c>
      <c r="E22" s="25">
        <v>2018</v>
      </c>
      <c r="F22" s="25">
        <v>2019</v>
      </c>
      <c r="G22" s="25">
        <v>2020</v>
      </c>
      <c r="H22" s="25">
        <v>2021</v>
      </c>
      <c r="I22" s="25">
        <v>2022</v>
      </c>
      <c r="J22" s="25">
        <v>2023</v>
      </c>
    </row>
    <row r="23" spans="1:10" x14ac:dyDescent="0.25">
      <c r="A23" t="s">
        <v>21</v>
      </c>
      <c r="B23">
        <v>10.1</v>
      </c>
      <c r="C23">
        <v>10</v>
      </c>
      <c r="D23">
        <v>9.1</v>
      </c>
      <c r="E23">
        <v>8.5</v>
      </c>
      <c r="F23">
        <v>8</v>
      </c>
      <c r="G23">
        <v>8.3000000000000007</v>
      </c>
      <c r="H23">
        <v>9</v>
      </c>
      <c r="I23">
        <v>8.3000000000000007</v>
      </c>
      <c r="J23">
        <v>8</v>
      </c>
    </row>
    <row r="24" spans="1:10" x14ac:dyDescent="0.25">
      <c r="A24" t="s">
        <v>23</v>
      </c>
      <c r="B24">
        <v>11.9</v>
      </c>
      <c r="C24">
        <v>11.1</v>
      </c>
      <c r="D24">
        <v>10.5</v>
      </c>
      <c r="E24">
        <v>10</v>
      </c>
      <c r="F24">
        <v>9.5</v>
      </c>
      <c r="G24">
        <v>9.1</v>
      </c>
      <c r="H24">
        <v>9.6999999999999993</v>
      </c>
      <c r="I24">
        <v>8.8000000000000007</v>
      </c>
      <c r="J24">
        <v>9.8000000000000007</v>
      </c>
    </row>
    <row r="25" spans="1:10" x14ac:dyDescent="0.25">
      <c r="A25" t="s">
        <v>24</v>
      </c>
      <c r="B25">
        <v>12.3</v>
      </c>
      <c r="C25">
        <v>11.1</v>
      </c>
      <c r="D25">
        <v>10.6</v>
      </c>
      <c r="E25">
        <v>9.3000000000000007</v>
      </c>
      <c r="F25">
        <v>7.5</v>
      </c>
      <c r="G25">
        <v>7.2</v>
      </c>
      <c r="H25">
        <v>7.5</v>
      </c>
      <c r="I25">
        <v>6.3</v>
      </c>
      <c r="J25">
        <v>5.5</v>
      </c>
    </row>
    <row r="26" spans="1:10" ht="15.75" thickBot="1" x14ac:dyDescent="0.3">
      <c r="A26" s="25" t="s">
        <v>25</v>
      </c>
      <c r="B26" s="25">
        <v>20.2</v>
      </c>
      <c r="C26" s="25">
        <v>20.8</v>
      </c>
      <c r="D26" s="25">
        <v>20.3</v>
      </c>
      <c r="E26" s="25">
        <v>17.5</v>
      </c>
      <c r="F26" s="25">
        <v>17.100000000000001</v>
      </c>
      <c r="G26" s="25">
        <v>16.8</v>
      </c>
      <c r="H26" s="25">
        <v>15.7</v>
      </c>
      <c r="I26" s="25">
        <v>13.3</v>
      </c>
      <c r="J26" s="25">
        <v>12.6</v>
      </c>
    </row>
    <row r="30" spans="1:10" x14ac:dyDescent="0.25">
      <c r="A30" s="2" t="s">
        <v>62</v>
      </c>
    </row>
    <row r="31" spans="1:10" x14ac:dyDescent="0.25">
      <c r="A31" s="22" t="s">
        <v>61</v>
      </c>
    </row>
    <row r="33" spans="1:10" ht="15.75" thickBot="1" x14ac:dyDescent="0.3">
      <c r="A33" s="25"/>
      <c r="B33" s="25">
        <v>2015</v>
      </c>
      <c r="C33" s="25">
        <v>2016</v>
      </c>
      <c r="D33" s="25">
        <v>2017</v>
      </c>
      <c r="E33" s="25">
        <v>2018</v>
      </c>
      <c r="F33" s="25">
        <v>2019</v>
      </c>
      <c r="G33" s="25">
        <v>2020</v>
      </c>
      <c r="H33" s="25">
        <v>2021</v>
      </c>
      <c r="I33" s="25">
        <v>2022</v>
      </c>
      <c r="J33" s="25">
        <v>2023</v>
      </c>
    </row>
    <row r="34" spans="1:10" x14ac:dyDescent="0.25">
      <c r="A34" t="s">
        <v>21</v>
      </c>
      <c r="B34">
        <v>33356.199999999997</v>
      </c>
      <c r="C34">
        <v>32974</v>
      </c>
      <c r="D34">
        <v>30105.3</v>
      </c>
      <c r="E34">
        <v>27970.1</v>
      </c>
      <c r="F34">
        <v>26297.3</v>
      </c>
      <c r="G34">
        <v>27153.9</v>
      </c>
      <c r="H34">
        <v>29484.2</v>
      </c>
      <c r="I34">
        <v>27273.7</v>
      </c>
      <c r="J34">
        <v>26545.4</v>
      </c>
    </row>
    <row r="35" spans="1:10" x14ac:dyDescent="0.25">
      <c r="A35" t="s">
        <v>23</v>
      </c>
      <c r="B35">
        <v>510.6</v>
      </c>
      <c r="C35">
        <v>480</v>
      </c>
      <c r="D35">
        <v>452.2</v>
      </c>
      <c r="E35">
        <v>440.4</v>
      </c>
      <c r="F35">
        <v>414.4</v>
      </c>
      <c r="G35">
        <v>401.9</v>
      </c>
      <c r="H35">
        <v>429.3</v>
      </c>
      <c r="I35">
        <v>385.6</v>
      </c>
      <c r="J35">
        <v>433</v>
      </c>
    </row>
    <row r="36" spans="1:10" x14ac:dyDescent="0.25">
      <c r="A36" t="s">
        <v>24</v>
      </c>
      <c r="B36">
        <v>370.8</v>
      </c>
      <c r="C36">
        <v>330.5</v>
      </c>
      <c r="D36">
        <v>312.60000000000002</v>
      </c>
      <c r="E36">
        <v>271.2</v>
      </c>
      <c r="F36">
        <v>215.4</v>
      </c>
      <c r="G36">
        <v>203.8</v>
      </c>
      <c r="H36">
        <v>210</v>
      </c>
      <c r="I36">
        <v>167.7</v>
      </c>
      <c r="J36">
        <v>144.80000000000001</v>
      </c>
    </row>
    <row r="37" spans="1:10" ht="15.75" thickBot="1" x14ac:dyDescent="0.3">
      <c r="A37" s="25" t="s">
        <v>25</v>
      </c>
      <c r="B37" s="25">
        <v>1049.0999999999999</v>
      </c>
      <c r="C37" s="25">
        <v>1074.7</v>
      </c>
      <c r="D37" s="25">
        <v>1039.8</v>
      </c>
      <c r="E37" s="25">
        <v>890.6</v>
      </c>
      <c r="F37" s="25">
        <v>848.1</v>
      </c>
      <c r="G37" s="25">
        <v>826.6</v>
      </c>
      <c r="H37" s="25">
        <v>770.9</v>
      </c>
      <c r="I37" s="25">
        <v>647.5</v>
      </c>
      <c r="J37" s="25">
        <v>612.29999999999995</v>
      </c>
    </row>
    <row r="41" spans="1:10" x14ac:dyDescent="0.25">
      <c r="A41" s="2" t="s">
        <v>60</v>
      </c>
    </row>
    <row r="42" spans="1:10" x14ac:dyDescent="0.25">
      <c r="A42" s="22" t="s">
        <v>63</v>
      </c>
    </row>
    <row r="44" spans="1:10" ht="15.75" thickBot="1" x14ac:dyDescent="0.3">
      <c r="A44" s="25"/>
      <c r="B44" s="25">
        <v>2015</v>
      </c>
      <c r="C44" s="25">
        <v>2016</v>
      </c>
      <c r="D44" s="25">
        <v>2017</v>
      </c>
      <c r="E44" s="25">
        <v>2018</v>
      </c>
      <c r="F44" s="25">
        <v>2019</v>
      </c>
      <c r="G44" s="25">
        <v>2020</v>
      </c>
      <c r="H44" s="25">
        <v>2021</v>
      </c>
      <c r="I44" s="25">
        <v>2022</v>
      </c>
      <c r="J44" s="25">
        <v>2023</v>
      </c>
    </row>
    <row r="45" spans="1:10" x14ac:dyDescent="0.25">
      <c r="A45" t="s">
        <v>21</v>
      </c>
      <c r="B45">
        <v>8.4</v>
      </c>
      <c r="C45">
        <v>8.6</v>
      </c>
      <c r="D45">
        <v>7.6</v>
      </c>
      <c r="E45">
        <v>7</v>
      </c>
      <c r="F45">
        <v>6.4</v>
      </c>
      <c r="G45">
        <v>7.6</v>
      </c>
      <c r="H45">
        <v>8.3000000000000007</v>
      </c>
      <c r="I45">
        <v>7.6</v>
      </c>
      <c r="J45">
        <v>7.5</v>
      </c>
    </row>
    <row r="46" spans="1:10" x14ac:dyDescent="0.25">
      <c r="A46" t="s">
        <v>23</v>
      </c>
      <c r="B46">
        <v>7.3</v>
      </c>
      <c r="C46">
        <v>6.5</v>
      </c>
      <c r="D46">
        <v>6.6</v>
      </c>
      <c r="E46">
        <v>7.2</v>
      </c>
      <c r="F46">
        <v>5</v>
      </c>
      <c r="G46">
        <v>5.8</v>
      </c>
      <c r="H46">
        <v>5.7</v>
      </c>
      <c r="I46">
        <v>4.5999999999999996</v>
      </c>
      <c r="J46">
        <v>6.6</v>
      </c>
    </row>
    <row r="47" spans="1:10" x14ac:dyDescent="0.25">
      <c r="A47" t="s">
        <v>24</v>
      </c>
      <c r="B47">
        <v>12.6</v>
      </c>
      <c r="C47">
        <v>10.8</v>
      </c>
      <c r="D47">
        <v>10.8</v>
      </c>
      <c r="E47">
        <v>8.8000000000000007</v>
      </c>
      <c r="F47">
        <v>6.6</v>
      </c>
      <c r="G47">
        <v>6.7</v>
      </c>
      <c r="H47">
        <v>6.2</v>
      </c>
      <c r="I47">
        <v>5.7</v>
      </c>
      <c r="J47">
        <v>4.3</v>
      </c>
    </row>
    <row r="48" spans="1:10" ht="15.75" thickBot="1" x14ac:dyDescent="0.3">
      <c r="A48" s="25" t="s">
        <v>25</v>
      </c>
      <c r="B48" s="25">
        <v>19.8</v>
      </c>
      <c r="C48" s="25">
        <v>20.7</v>
      </c>
      <c r="D48" s="25">
        <v>19.100000000000001</v>
      </c>
      <c r="E48" s="25">
        <v>16.3</v>
      </c>
      <c r="F48" s="25">
        <v>15.6</v>
      </c>
      <c r="G48" s="25">
        <v>15.3</v>
      </c>
      <c r="H48" s="25">
        <v>13.9</v>
      </c>
      <c r="I48" s="25">
        <v>11</v>
      </c>
      <c r="J48" s="25">
        <v>10</v>
      </c>
    </row>
    <row r="52" spans="1:10" x14ac:dyDescent="0.25">
      <c r="A52" s="2" t="s">
        <v>62</v>
      </c>
    </row>
    <row r="53" spans="1:10" x14ac:dyDescent="0.25">
      <c r="A53" s="22" t="s">
        <v>63</v>
      </c>
    </row>
    <row r="55" spans="1:10" ht="15.75" thickBot="1" x14ac:dyDescent="0.3">
      <c r="A55" s="25"/>
      <c r="B55" s="25">
        <v>2015</v>
      </c>
      <c r="C55" s="25">
        <v>2016</v>
      </c>
      <c r="D55" s="25">
        <v>2017</v>
      </c>
      <c r="E55" s="25">
        <v>2018</v>
      </c>
      <c r="F55" s="25">
        <v>2019</v>
      </c>
      <c r="G55" s="25">
        <v>2020</v>
      </c>
      <c r="H55" s="25">
        <v>2021</v>
      </c>
      <c r="I55" s="25">
        <v>2022</v>
      </c>
      <c r="J55" s="25">
        <v>2023</v>
      </c>
    </row>
    <row r="56" spans="1:10" x14ac:dyDescent="0.25">
      <c r="A56" t="s">
        <v>21</v>
      </c>
      <c r="B56">
        <v>6822.6</v>
      </c>
      <c r="C56">
        <v>7005.4</v>
      </c>
      <c r="D56">
        <v>6213.3</v>
      </c>
      <c r="E56">
        <v>5624.8</v>
      </c>
      <c r="F56">
        <v>5186.5</v>
      </c>
      <c r="G56">
        <v>6123.2</v>
      </c>
      <c r="H56">
        <v>6690.6</v>
      </c>
      <c r="I56">
        <v>6156.5</v>
      </c>
      <c r="J56">
        <v>6002.6</v>
      </c>
    </row>
    <row r="57" spans="1:10" x14ac:dyDescent="0.25">
      <c r="A57" t="s">
        <v>23</v>
      </c>
      <c r="B57">
        <v>85.5</v>
      </c>
      <c r="C57">
        <v>76.7</v>
      </c>
      <c r="D57">
        <v>78.099999999999994</v>
      </c>
      <c r="E57">
        <v>84.1</v>
      </c>
      <c r="F57">
        <v>56.7</v>
      </c>
      <c r="G57">
        <v>65.900000000000006</v>
      </c>
      <c r="H57">
        <v>64.5</v>
      </c>
      <c r="I57">
        <v>52.1</v>
      </c>
      <c r="J57">
        <v>74.3</v>
      </c>
    </row>
    <row r="58" spans="1:10" x14ac:dyDescent="0.25">
      <c r="A58" t="s">
        <v>24</v>
      </c>
      <c r="B58">
        <v>96.4</v>
      </c>
      <c r="C58">
        <v>80.900000000000006</v>
      </c>
      <c r="D58">
        <v>79.3</v>
      </c>
      <c r="E58">
        <v>62.8</v>
      </c>
      <c r="F58">
        <v>46.4</v>
      </c>
      <c r="G58">
        <v>46.2</v>
      </c>
      <c r="H58">
        <v>42.2</v>
      </c>
      <c r="I58">
        <v>37.700000000000003</v>
      </c>
      <c r="J58">
        <v>27.8</v>
      </c>
    </row>
    <row r="59" spans="1:10" ht="15.75" thickBot="1" x14ac:dyDescent="0.3">
      <c r="A59" s="25" t="s">
        <v>25</v>
      </c>
      <c r="B59" s="25">
        <v>241</v>
      </c>
      <c r="C59" s="25">
        <v>255.3</v>
      </c>
      <c r="D59" s="25">
        <v>230.3</v>
      </c>
      <c r="E59" s="25">
        <v>197</v>
      </c>
      <c r="F59" s="25">
        <v>184.7</v>
      </c>
      <c r="G59" s="25">
        <v>180.2</v>
      </c>
      <c r="H59" s="25">
        <v>162.1</v>
      </c>
      <c r="I59" s="25">
        <v>126.7</v>
      </c>
      <c r="J59" s="25">
        <v>113.5</v>
      </c>
    </row>
    <row r="61" spans="1:10" x14ac:dyDescent="0.25">
      <c r="A61" t="s">
        <v>28</v>
      </c>
    </row>
    <row r="62" spans="1:10" x14ac:dyDescent="0.25">
      <c r="A62" t="s">
        <v>64</v>
      </c>
    </row>
    <row r="67" spans="1:9" x14ac:dyDescent="0.25">
      <c r="A67" s="29" t="s">
        <v>35</v>
      </c>
    </row>
    <row r="68" spans="1:9" x14ac:dyDescent="0.25">
      <c r="A68" s="30" t="s">
        <v>65</v>
      </c>
      <c r="B68" s="16"/>
      <c r="C68" s="16"/>
      <c r="D68" s="16"/>
      <c r="E68" s="16"/>
      <c r="F68" s="16"/>
      <c r="G68" s="16"/>
      <c r="H68" s="16"/>
      <c r="I68" s="16"/>
    </row>
    <row r="69" spans="1:9" x14ac:dyDescent="0.25">
      <c r="A69" s="16"/>
      <c r="B69" s="16"/>
      <c r="C69" s="16"/>
      <c r="D69" s="16"/>
      <c r="E69" s="16"/>
      <c r="F69" s="16"/>
      <c r="G69" s="16"/>
      <c r="H69" s="16"/>
      <c r="I69" s="16"/>
    </row>
    <row r="70" spans="1:9" x14ac:dyDescent="0.25">
      <c r="A70" s="16"/>
      <c r="B70" s="16"/>
      <c r="C70" s="16"/>
      <c r="D70" s="16"/>
      <c r="E70" s="16"/>
      <c r="F70" s="16"/>
      <c r="G70" s="16"/>
      <c r="H70" s="16"/>
      <c r="I70" s="16"/>
    </row>
    <row r="71" spans="1:9" x14ac:dyDescent="0.25">
      <c r="A71" s="16"/>
      <c r="B71" s="16"/>
      <c r="C71" s="16"/>
      <c r="D71" s="16"/>
      <c r="E71" s="16"/>
      <c r="F71" s="16"/>
      <c r="G71" s="16"/>
      <c r="H71" s="16"/>
      <c r="I71" s="16"/>
    </row>
    <row r="72" spans="1:9" x14ac:dyDescent="0.25">
      <c r="A72" s="16"/>
      <c r="B72" s="16"/>
      <c r="C72" s="16"/>
      <c r="D72" s="16"/>
      <c r="E72" s="16"/>
      <c r="F72" s="16"/>
      <c r="G72" s="16"/>
      <c r="H72" s="16"/>
      <c r="I72" s="16"/>
    </row>
    <row r="73" spans="1:9" x14ac:dyDescent="0.25">
      <c r="A73" s="16"/>
      <c r="B73" s="16"/>
      <c r="C73" s="16"/>
      <c r="D73" s="16"/>
      <c r="E73" s="16"/>
      <c r="F73" s="16"/>
      <c r="G73" s="16"/>
      <c r="H73" s="16"/>
      <c r="I73" s="16"/>
    </row>
  </sheetData>
  <mergeCells count="11">
    <mergeCell ref="A12:C12"/>
    <mergeCell ref="B13:C13"/>
    <mergeCell ref="B14:C14"/>
    <mergeCell ref="B15:C15"/>
    <mergeCell ref="A68:I73"/>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D1367"/>
  </sheetPr>
  <dimension ref="A1:O49"/>
  <sheetViews>
    <sheetView workbookViewId="0">
      <selection activeCell="G1" sqref="G1"/>
    </sheetView>
  </sheetViews>
  <sheetFormatPr defaultRowHeight="15" x14ac:dyDescent="0.25"/>
  <cols>
    <col min="1" max="1" width="15.7109375" customWidth="1"/>
  </cols>
  <sheetData>
    <row r="1" spans="1:5" ht="23.25" x14ac:dyDescent="0.35">
      <c r="A1" s="59" t="s">
        <v>546</v>
      </c>
    </row>
    <row r="2" spans="1:5" x14ac:dyDescent="0.25">
      <c r="A2" s="4" t="str">
        <f>HYPERLINK("#CONTENTS!A1", "CONTENTS")</f>
        <v>CONTENTS</v>
      </c>
    </row>
    <row r="5" spans="1:5" x14ac:dyDescent="0.25">
      <c r="A5" s="5" t="s">
        <v>1</v>
      </c>
      <c r="B5" s="6"/>
      <c r="C5" s="6"/>
      <c r="D5" s="6"/>
      <c r="E5" s="7"/>
    </row>
    <row r="6" spans="1:5" ht="30" customHeight="1" x14ac:dyDescent="0.25">
      <c r="A6" s="11" t="s">
        <v>2</v>
      </c>
      <c r="B6" s="8" t="s">
        <v>564</v>
      </c>
      <c r="C6" s="8"/>
      <c r="D6" s="8"/>
      <c r="E6" s="8"/>
    </row>
    <row r="7" spans="1:5" x14ac:dyDescent="0.25">
      <c r="A7" s="12" t="s">
        <v>4</v>
      </c>
      <c r="B7" s="9" t="s">
        <v>565</v>
      </c>
      <c r="C7" s="9"/>
      <c r="D7" s="9"/>
      <c r="E7" s="9"/>
    </row>
    <row r="8" spans="1:5" x14ac:dyDescent="0.25">
      <c r="A8" s="12" t="s">
        <v>6</v>
      </c>
      <c r="B8" s="10" t="s">
        <v>566</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5" x14ac:dyDescent="0.25">
      <c r="A19" s="2" t="s">
        <v>567</v>
      </c>
    </row>
    <row r="20" spans="1:15" x14ac:dyDescent="0.25">
      <c r="A20" s="22" t="s">
        <v>568</v>
      </c>
    </row>
    <row r="21" spans="1:15" x14ac:dyDescent="0.25">
      <c r="A21" s="22" t="s">
        <v>43</v>
      </c>
    </row>
    <row r="23" spans="1:15" ht="15.75" thickBot="1" x14ac:dyDescent="0.3">
      <c r="A23" s="60"/>
      <c r="B23" s="60">
        <v>2010</v>
      </c>
      <c r="C23" s="60">
        <v>2011</v>
      </c>
      <c r="D23" s="60">
        <v>2012</v>
      </c>
      <c r="E23" s="60">
        <v>2013</v>
      </c>
      <c r="F23" s="60">
        <v>2014</v>
      </c>
      <c r="G23" s="60">
        <v>2015</v>
      </c>
      <c r="H23" s="60">
        <v>2016</v>
      </c>
      <c r="I23" s="60">
        <v>2017</v>
      </c>
      <c r="J23" s="60">
        <v>2018</v>
      </c>
      <c r="K23" s="60">
        <v>2019</v>
      </c>
      <c r="L23" s="60">
        <v>2020</v>
      </c>
      <c r="M23" s="60">
        <v>2021</v>
      </c>
      <c r="N23" s="60">
        <v>2022</v>
      </c>
      <c r="O23" s="60">
        <v>2023</v>
      </c>
    </row>
    <row r="24" spans="1:15" x14ac:dyDescent="0.25">
      <c r="A24" t="s">
        <v>21</v>
      </c>
      <c r="B24">
        <v>23.1</v>
      </c>
      <c r="C24">
        <v>23.2</v>
      </c>
      <c r="D24">
        <v>23.8</v>
      </c>
      <c r="E24">
        <v>24.4</v>
      </c>
      <c r="F24">
        <v>25.3</v>
      </c>
      <c r="G24">
        <v>25.4</v>
      </c>
      <c r="H24">
        <v>25.4</v>
      </c>
      <c r="I24">
        <v>24.7</v>
      </c>
      <c r="J24">
        <v>24.5</v>
      </c>
      <c r="K24">
        <v>24.5</v>
      </c>
      <c r="L24">
        <v>24.7</v>
      </c>
      <c r="M24">
        <v>24.5</v>
      </c>
      <c r="N24">
        <v>23.1</v>
      </c>
      <c r="O24">
        <v>23</v>
      </c>
    </row>
    <row r="25" spans="1:15" x14ac:dyDescent="0.25">
      <c r="A25" t="s">
        <v>23</v>
      </c>
      <c r="B25">
        <v>21.6</v>
      </c>
      <c r="C25">
        <v>20.5</v>
      </c>
      <c r="D25">
        <v>19.5</v>
      </c>
      <c r="E25">
        <v>23.5</v>
      </c>
      <c r="F25">
        <v>18.5</v>
      </c>
      <c r="G25">
        <v>22</v>
      </c>
      <c r="H25">
        <v>20.8</v>
      </c>
      <c r="I25">
        <v>21.7</v>
      </c>
      <c r="J25">
        <v>19.100000000000001</v>
      </c>
      <c r="K25">
        <v>18.8</v>
      </c>
      <c r="L25">
        <v>19.3</v>
      </c>
      <c r="M25">
        <v>19.2</v>
      </c>
      <c r="N25">
        <v>19.399999999999999</v>
      </c>
      <c r="O25">
        <v>21.4</v>
      </c>
    </row>
    <row r="26" spans="1:15" x14ac:dyDescent="0.25">
      <c r="A26" t="s">
        <v>24</v>
      </c>
      <c r="B26">
        <v>27.6</v>
      </c>
      <c r="C26">
        <v>27.9</v>
      </c>
      <c r="D26">
        <v>31</v>
      </c>
      <c r="E26">
        <v>28.1</v>
      </c>
      <c r="F26">
        <v>27.9</v>
      </c>
      <c r="G26">
        <v>26.4</v>
      </c>
      <c r="H26">
        <v>28.2</v>
      </c>
      <c r="I26">
        <v>26</v>
      </c>
      <c r="J26">
        <v>28.9</v>
      </c>
      <c r="K26">
        <v>26.2</v>
      </c>
      <c r="L26">
        <v>28</v>
      </c>
      <c r="M26">
        <v>26.6</v>
      </c>
      <c r="N26">
        <v>25.3</v>
      </c>
      <c r="O26">
        <v>27.6</v>
      </c>
    </row>
    <row r="27" spans="1:15" ht="15.75" thickBot="1" x14ac:dyDescent="0.3">
      <c r="A27" s="60" t="s">
        <v>25</v>
      </c>
      <c r="B27" s="61" t="s">
        <v>22</v>
      </c>
      <c r="C27" s="61" t="s">
        <v>22</v>
      </c>
      <c r="D27" s="61" t="s">
        <v>22</v>
      </c>
      <c r="E27" s="60">
        <v>36.6</v>
      </c>
      <c r="F27" s="60">
        <v>39.299999999999997</v>
      </c>
      <c r="G27" s="60">
        <v>37.5</v>
      </c>
      <c r="H27" s="60">
        <v>39.4</v>
      </c>
      <c r="I27" s="60">
        <v>38.799999999999997</v>
      </c>
      <c r="J27" s="60">
        <v>37.4</v>
      </c>
      <c r="K27" s="60">
        <v>32.9</v>
      </c>
      <c r="L27" s="60">
        <v>28.7</v>
      </c>
      <c r="M27" s="60">
        <v>29.8</v>
      </c>
      <c r="N27" s="60">
        <v>25.7</v>
      </c>
      <c r="O27" s="60">
        <v>28.6</v>
      </c>
    </row>
    <row r="29" spans="1:15" x14ac:dyDescent="0.25">
      <c r="A29" t="s">
        <v>28</v>
      </c>
    </row>
    <row r="30" spans="1:15" x14ac:dyDescent="0.25">
      <c r="A30" t="s">
        <v>569</v>
      </c>
    </row>
    <row r="32" spans="1:15" x14ac:dyDescent="0.25">
      <c r="A32" s="28" t="s">
        <v>30</v>
      </c>
    </row>
    <row r="33" spans="1:9" x14ac:dyDescent="0.25">
      <c r="A33" t="s">
        <v>31</v>
      </c>
    </row>
    <row r="35" spans="1:9" x14ac:dyDescent="0.25">
      <c r="A35" s="28" t="s">
        <v>32</v>
      </c>
    </row>
    <row r="36" spans="1:9" x14ac:dyDescent="0.25">
      <c r="A36" t="s">
        <v>33</v>
      </c>
    </row>
    <row r="37" spans="1:9" x14ac:dyDescent="0.25">
      <c r="A37" t="s">
        <v>46</v>
      </c>
    </row>
    <row r="42" spans="1:9" x14ac:dyDescent="0.25">
      <c r="A42" s="29" t="s">
        <v>35</v>
      </c>
    </row>
    <row r="43" spans="1:9" x14ac:dyDescent="0.25">
      <c r="A43" s="30" t="s">
        <v>570</v>
      </c>
      <c r="B43" s="16"/>
      <c r="C43" s="16"/>
      <c r="D43" s="16"/>
      <c r="E43" s="16"/>
      <c r="F43" s="16"/>
      <c r="G43" s="16"/>
      <c r="H43" s="16"/>
      <c r="I43" s="16"/>
    </row>
    <row r="44" spans="1:9" x14ac:dyDescent="0.25">
      <c r="A44" s="16"/>
      <c r="B44" s="16"/>
      <c r="C44" s="16"/>
      <c r="D44" s="16"/>
      <c r="E44" s="16"/>
      <c r="F44" s="16"/>
      <c r="G44" s="16"/>
      <c r="H44" s="16"/>
      <c r="I44" s="16"/>
    </row>
    <row r="45" spans="1:9" x14ac:dyDescent="0.25">
      <c r="A45" s="16"/>
      <c r="B45" s="16"/>
      <c r="C45" s="16"/>
      <c r="D45" s="16"/>
      <c r="E45" s="16"/>
      <c r="F45" s="16"/>
      <c r="G45" s="16"/>
      <c r="H45" s="16"/>
      <c r="I45" s="16"/>
    </row>
    <row r="46" spans="1:9" x14ac:dyDescent="0.25">
      <c r="A46" s="16"/>
      <c r="B46" s="16"/>
      <c r="C46" s="16"/>
      <c r="D46" s="16"/>
      <c r="E46" s="16"/>
      <c r="F46" s="16"/>
      <c r="G46" s="16"/>
      <c r="H46" s="16"/>
      <c r="I46" s="16"/>
    </row>
    <row r="47" spans="1:9" x14ac:dyDescent="0.25">
      <c r="A47" s="16"/>
      <c r="B47" s="16"/>
      <c r="C47" s="16"/>
      <c r="D47" s="16"/>
      <c r="E47" s="16"/>
      <c r="F47" s="16"/>
      <c r="G47" s="16"/>
      <c r="H47" s="16"/>
      <c r="I47" s="16"/>
    </row>
    <row r="48" spans="1:9" x14ac:dyDescent="0.25">
      <c r="A48" s="16"/>
      <c r="B48" s="16"/>
      <c r="C48" s="16"/>
      <c r="D48" s="16"/>
      <c r="E48" s="16"/>
      <c r="F48" s="16"/>
      <c r="G48" s="16"/>
      <c r="H48" s="16"/>
      <c r="I48" s="16"/>
    </row>
    <row r="49" spans="1:9" x14ac:dyDescent="0.25">
      <c r="A49" s="16"/>
      <c r="B49" s="16"/>
      <c r="C49" s="16"/>
      <c r="D49" s="16"/>
      <c r="E49" s="16"/>
      <c r="F49" s="16"/>
      <c r="G49" s="16"/>
      <c r="H49" s="16"/>
      <c r="I49" s="16"/>
    </row>
  </sheetData>
  <mergeCells count="11">
    <mergeCell ref="A12:C12"/>
    <mergeCell ref="B13:C13"/>
    <mergeCell ref="B14:C14"/>
    <mergeCell ref="B15:C15"/>
    <mergeCell ref="A43:I49"/>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D1367"/>
  </sheetPr>
  <dimension ref="A1:O45"/>
  <sheetViews>
    <sheetView workbookViewId="0">
      <selection activeCell="G1" sqref="G1"/>
    </sheetView>
  </sheetViews>
  <sheetFormatPr defaultRowHeight="15" x14ac:dyDescent="0.25"/>
  <cols>
    <col min="1" max="1" width="15.7109375" customWidth="1"/>
  </cols>
  <sheetData>
    <row r="1" spans="1:4" ht="23.25" x14ac:dyDescent="0.35">
      <c r="A1" s="59" t="s">
        <v>546</v>
      </c>
    </row>
    <row r="2" spans="1:4" x14ac:dyDescent="0.25">
      <c r="A2" s="4" t="str">
        <f>HYPERLINK("#CONTENTS!A1", "CONTENTS")</f>
        <v>CONTENTS</v>
      </c>
    </row>
    <row r="5" spans="1:4" x14ac:dyDescent="0.25">
      <c r="A5" s="5" t="s">
        <v>1</v>
      </c>
      <c r="B5" s="6"/>
      <c r="C5" s="6"/>
      <c r="D5" s="7"/>
    </row>
    <row r="6" spans="1:4" x14ac:dyDescent="0.25">
      <c r="A6" s="20" t="s">
        <v>2</v>
      </c>
      <c r="B6" s="17" t="s">
        <v>571</v>
      </c>
      <c r="C6" s="17"/>
      <c r="D6" s="17"/>
    </row>
    <row r="7" spans="1:4" x14ac:dyDescent="0.25">
      <c r="A7" s="12" t="s">
        <v>4</v>
      </c>
      <c r="B7" s="9" t="s">
        <v>572</v>
      </c>
      <c r="C7" s="9"/>
      <c r="D7" s="9"/>
    </row>
    <row r="8" spans="1:4" x14ac:dyDescent="0.25">
      <c r="A8" s="12" t="s">
        <v>6</v>
      </c>
      <c r="B8" s="10" t="s">
        <v>573</v>
      </c>
      <c r="C8" s="9"/>
      <c r="D8" s="9"/>
    </row>
    <row r="9" spans="1:4" x14ac:dyDescent="0.25">
      <c r="A9" s="12" t="s">
        <v>8</v>
      </c>
      <c r="B9" s="10" t="s">
        <v>9</v>
      </c>
      <c r="C9" s="9"/>
      <c r="D9" s="9"/>
    </row>
    <row r="10" spans="1:4" x14ac:dyDescent="0.25">
      <c r="A10" s="13" t="s">
        <v>10</v>
      </c>
      <c r="B10" s="14" t="s">
        <v>11</v>
      </c>
      <c r="C10" s="15"/>
      <c r="D10" s="15"/>
    </row>
    <row r="12" spans="1:4" x14ac:dyDescent="0.25">
      <c r="A12" s="5" t="s">
        <v>12</v>
      </c>
      <c r="B12" s="6"/>
      <c r="C12" s="7"/>
    </row>
    <row r="13" spans="1:4" x14ac:dyDescent="0.25">
      <c r="A13" s="20" t="s">
        <v>13</v>
      </c>
      <c r="B13" s="17" t="s">
        <v>14</v>
      </c>
      <c r="C13" s="17"/>
    </row>
    <row r="14" spans="1:4" x14ac:dyDescent="0.25">
      <c r="A14" s="12" t="s">
        <v>15</v>
      </c>
      <c r="B14" s="31" t="s">
        <v>40</v>
      </c>
      <c r="C14" s="31"/>
    </row>
    <row r="15" spans="1:4" x14ac:dyDescent="0.25">
      <c r="A15" s="13" t="s">
        <v>17</v>
      </c>
      <c r="B15" s="19" t="s">
        <v>40</v>
      </c>
      <c r="C15" s="19"/>
    </row>
    <row r="19" spans="1:15" x14ac:dyDescent="0.25">
      <c r="A19" s="2" t="s">
        <v>574</v>
      </c>
    </row>
    <row r="20" spans="1:15" x14ac:dyDescent="0.25">
      <c r="A20" s="22" t="s">
        <v>52</v>
      </c>
    </row>
    <row r="22" spans="1:15" ht="15.75" thickBot="1" x14ac:dyDescent="0.3">
      <c r="A22" s="60"/>
      <c r="B22" s="60">
        <v>2010</v>
      </c>
      <c r="C22" s="60">
        <v>2011</v>
      </c>
      <c r="D22" s="60">
        <v>2012</v>
      </c>
      <c r="E22" s="60">
        <v>2013</v>
      </c>
      <c r="F22" s="60">
        <v>2014</v>
      </c>
      <c r="G22" s="60">
        <v>2015</v>
      </c>
      <c r="H22" s="60">
        <v>2016</v>
      </c>
      <c r="I22" s="60">
        <v>2017</v>
      </c>
      <c r="J22" s="60">
        <v>2018</v>
      </c>
      <c r="K22" s="60">
        <v>2019</v>
      </c>
      <c r="L22" s="60">
        <v>2020</v>
      </c>
      <c r="M22" s="60">
        <v>2021</v>
      </c>
      <c r="N22" s="60">
        <v>2022</v>
      </c>
      <c r="O22" s="60">
        <v>2023</v>
      </c>
    </row>
    <row r="23" spans="1:15" x14ac:dyDescent="0.25">
      <c r="A23" t="s">
        <v>21</v>
      </c>
      <c r="B23">
        <v>4.8899999999999997</v>
      </c>
      <c r="C23">
        <v>4.99</v>
      </c>
      <c r="D23">
        <v>4.9800000000000004</v>
      </c>
      <c r="E23">
        <v>5.05</v>
      </c>
      <c r="F23">
        <v>5.22</v>
      </c>
      <c r="G23">
        <v>5.22</v>
      </c>
      <c r="H23">
        <v>5.16</v>
      </c>
      <c r="I23">
        <v>5.03</v>
      </c>
      <c r="J23">
        <v>5.05</v>
      </c>
      <c r="K23">
        <v>4.99</v>
      </c>
      <c r="L23">
        <v>4.8899999999999997</v>
      </c>
      <c r="M23">
        <v>4.99</v>
      </c>
      <c r="N23">
        <v>4.7300000000000004</v>
      </c>
      <c r="O23">
        <v>4.72</v>
      </c>
    </row>
    <row r="24" spans="1:15" x14ac:dyDescent="0.25">
      <c r="A24" t="s">
        <v>23</v>
      </c>
      <c r="B24">
        <v>4.41</v>
      </c>
      <c r="C24">
        <v>3.98</v>
      </c>
      <c r="D24">
        <v>3.94</v>
      </c>
      <c r="E24">
        <v>4.01</v>
      </c>
      <c r="F24">
        <v>4.12</v>
      </c>
      <c r="G24">
        <v>4.08</v>
      </c>
      <c r="H24">
        <v>4.0599999999999996</v>
      </c>
      <c r="I24">
        <v>4.08</v>
      </c>
      <c r="J24">
        <v>4.1100000000000003</v>
      </c>
      <c r="K24">
        <v>4.09</v>
      </c>
      <c r="L24">
        <v>4</v>
      </c>
      <c r="M24">
        <v>3.93</v>
      </c>
      <c r="N24">
        <v>4.03</v>
      </c>
      <c r="O24">
        <v>4.1500000000000004</v>
      </c>
    </row>
    <row r="25" spans="1:15" x14ac:dyDescent="0.25">
      <c r="A25" t="s">
        <v>24</v>
      </c>
      <c r="B25">
        <v>5.54</v>
      </c>
      <c r="C25">
        <v>5.58</v>
      </c>
      <c r="D25">
        <v>5.36</v>
      </c>
      <c r="E25">
        <v>5.34</v>
      </c>
      <c r="F25">
        <v>4.91</v>
      </c>
      <c r="G25">
        <v>5.14</v>
      </c>
      <c r="H25">
        <v>4.9000000000000004</v>
      </c>
      <c r="I25">
        <v>4.97</v>
      </c>
      <c r="J25">
        <v>5</v>
      </c>
      <c r="K25">
        <v>4.74</v>
      </c>
      <c r="L25">
        <v>4.59</v>
      </c>
      <c r="M25">
        <v>4.7699999999999996</v>
      </c>
      <c r="N25">
        <v>4.57</v>
      </c>
      <c r="O25">
        <v>4.91</v>
      </c>
    </row>
    <row r="26" spans="1:15" ht="15.75" thickBot="1" x14ac:dyDescent="0.3">
      <c r="A26" s="60" t="s">
        <v>25</v>
      </c>
      <c r="B26" s="61" t="s">
        <v>22</v>
      </c>
      <c r="C26" s="61" t="s">
        <v>22</v>
      </c>
      <c r="D26" s="61" t="s">
        <v>22</v>
      </c>
      <c r="E26" s="60">
        <v>8.59</v>
      </c>
      <c r="F26" s="60">
        <v>9.41</v>
      </c>
      <c r="G26" s="60">
        <v>10.7</v>
      </c>
      <c r="H26" s="60">
        <v>11.02</v>
      </c>
      <c r="I26" s="60">
        <v>9.3800000000000008</v>
      </c>
      <c r="J26" s="60">
        <v>8.58</v>
      </c>
      <c r="K26" s="60">
        <v>6.48</v>
      </c>
      <c r="L26" s="60">
        <v>6.29</v>
      </c>
      <c r="M26" s="60">
        <v>6.01</v>
      </c>
      <c r="N26" s="60">
        <v>5.7</v>
      </c>
      <c r="O26" s="60">
        <v>5.55</v>
      </c>
    </row>
    <row r="28" spans="1:15" x14ac:dyDescent="0.25">
      <c r="A28" t="s">
        <v>28</v>
      </c>
    </row>
    <row r="29" spans="1:15" x14ac:dyDescent="0.25">
      <c r="A29" t="s">
        <v>575</v>
      </c>
    </row>
    <row r="31" spans="1:15" x14ac:dyDescent="0.25">
      <c r="A31" s="28" t="s">
        <v>30</v>
      </c>
    </row>
    <row r="32" spans="1:15" x14ac:dyDescent="0.25">
      <c r="A32" t="s">
        <v>31</v>
      </c>
    </row>
    <row r="34" spans="1:9" x14ac:dyDescent="0.25">
      <c r="A34" s="28" t="s">
        <v>32</v>
      </c>
    </row>
    <row r="35" spans="1:9" x14ac:dyDescent="0.25">
      <c r="A35" t="s">
        <v>33</v>
      </c>
    </row>
    <row r="36" spans="1:9" x14ac:dyDescent="0.25">
      <c r="A36" t="s">
        <v>46</v>
      </c>
    </row>
    <row r="41" spans="1:9" x14ac:dyDescent="0.25">
      <c r="A41" s="29" t="s">
        <v>35</v>
      </c>
    </row>
    <row r="42" spans="1:9" x14ac:dyDescent="0.25">
      <c r="A42" s="30" t="s">
        <v>576</v>
      </c>
      <c r="B42" s="16"/>
      <c r="C42" s="16"/>
      <c r="D42" s="16"/>
      <c r="E42" s="16"/>
      <c r="F42" s="16"/>
      <c r="G42" s="16"/>
      <c r="H42" s="16"/>
      <c r="I42" s="16"/>
    </row>
    <row r="43" spans="1:9" x14ac:dyDescent="0.25">
      <c r="A43" s="16"/>
      <c r="B43" s="16"/>
      <c r="C43" s="16"/>
      <c r="D43" s="16"/>
      <c r="E43" s="16"/>
      <c r="F43" s="16"/>
      <c r="G43" s="16"/>
      <c r="H43" s="16"/>
      <c r="I43" s="16"/>
    </row>
    <row r="44" spans="1:9" x14ac:dyDescent="0.25">
      <c r="A44" s="16"/>
      <c r="B44" s="16"/>
      <c r="C44" s="16"/>
      <c r="D44" s="16"/>
      <c r="E44" s="16"/>
      <c r="F44" s="16"/>
      <c r="G44" s="16"/>
      <c r="H44" s="16"/>
      <c r="I44" s="16"/>
    </row>
    <row r="45" spans="1:9" x14ac:dyDescent="0.25">
      <c r="A45" s="16"/>
      <c r="B45" s="16"/>
      <c r="C45" s="16"/>
      <c r="D45" s="16"/>
      <c r="E45" s="16"/>
      <c r="F45" s="16"/>
      <c r="G45" s="16"/>
      <c r="H45" s="16"/>
      <c r="I45" s="16"/>
    </row>
  </sheetData>
  <mergeCells count="11">
    <mergeCell ref="A12:C12"/>
    <mergeCell ref="B13:C13"/>
    <mergeCell ref="B14:C14"/>
    <mergeCell ref="B15:C15"/>
    <mergeCell ref="A42:I45"/>
    <mergeCell ref="A5:D5"/>
    <mergeCell ref="B6:D6"/>
    <mergeCell ref="B7:D7"/>
    <mergeCell ref="B8:D8"/>
    <mergeCell ref="B9:D9"/>
    <mergeCell ref="B10:D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D1367"/>
  </sheetPr>
  <dimension ref="A1:O43"/>
  <sheetViews>
    <sheetView workbookViewId="0">
      <selection activeCell="G1" sqref="G1"/>
    </sheetView>
  </sheetViews>
  <sheetFormatPr defaultRowHeight="15" x14ac:dyDescent="0.25"/>
  <cols>
    <col min="1" max="1" width="15.7109375" customWidth="1"/>
  </cols>
  <sheetData>
    <row r="1" spans="1:5" ht="23.25" x14ac:dyDescent="0.35">
      <c r="A1" s="59" t="s">
        <v>546</v>
      </c>
    </row>
    <row r="2" spans="1:5" x14ac:dyDescent="0.25">
      <c r="A2" s="4" t="str">
        <f>HYPERLINK("#CONTENTS!A1", "CONTENTS")</f>
        <v>CONTENTS</v>
      </c>
    </row>
    <row r="5" spans="1:5" x14ac:dyDescent="0.25">
      <c r="A5" s="5" t="s">
        <v>1</v>
      </c>
      <c r="B5" s="6"/>
      <c r="C5" s="6"/>
      <c r="D5" s="6"/>
      <c r="E5" s="7"/>
    </row>
    <row r="6" spans="1:5" ht="30" customHeight="1" x14ac:dyDescent="0.25">
      <c r="A6" s="11" t="s">
        <v>2</v>
      </c>
      <c r="B6" s="8" t="s">
        <v>577</v>
      </c>
      <c r="C6" s="8"/>
      <c r="D6" s="8"/>
      <c r="E6" s="8"/>
    </row>
    <row r="7" spans="1:5" x14ac:dyDescent="0.25">
      <c r="A7" s="12" t="s">
        <v>4</v>
      </c>
      <c r="B7" s="9" t="s">
        <v>578</v>
      </c>
      <c r="C7" s="9"/>
      <c r="D7" s="9"/>
      <c r="E7" s="9"/>
    </row>
    <row r="8" spans="1:5" x14ac:dyDescent="0.25">
      <c r="A8" s="12" t="s">
        <v>6</v>
      </c>
      <c r="B8" s="10" t="s">
        <v>579</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95</v>
      </c>
      <c r="C13" s="17"/>
    </row>
    <row r="14" spans="1:5" x14ac:dyDescent="0.25">
      <c r="A14" s="12" t="s">
        <v>15</v>
      </c>
      <c r="B14" s="31" t="s">
        <v>40</v>
      </c>
      <c r="C14" s="31"/>
    </row>
    <row r="15" spans="1:5" x14ac:dyDescent="0.25">
      <c r="A15" s="13" t="s">
        <v>17</v>
      </c>
      <c r="B15" s="19" t="s">
        <v>40</v>
      </c>
      <c r="C15" s="19"/>
    </row>
    <row r="19" spans="1:15" x14ac:dyDescent="0.25">
      <c r="A19" s="2" t="s">
        <v>580</v>
      </c>
    </row>
    <row r="20" spans="1:15" x14ac:dyDescent="0.25">
      <c r="A20" s="32" t="s">
        <v>132</v>
      </c>
    </row>
    <row r="22" spans="1:15" ht="15.75" thickBot="1" x14ac:dyDescent="0.3">
      <c r="A22" s="60"/>
      <c r="B22" s="60">
        <v>2010</v>
      </c>
      <c r="C22" s="60">
        <v>2011</v>
      </c>
      <c r="D22" s="60">
        <v>2012</v>
      </c>
      <c r="E22" s="60">
        <v>2013</v>
      </c>
      <c r="F22" s="60">
        <v>2014</v>
      </c>
      <c r="G22" s="60">
        <v>2015</v>
      </c>
      <c r="H22" s="60">
        <v>2016</v>
      </c>
      <c r="I22" s="60">
        <v>2017</v>
      </c>
      <c r="J22" s="60">
        <v>2018</v>
      </c>
      <c r="K22" s="60">
        <v>2019</v>
      </c>
      <c r="L22" s="60">
        <v>2020</v>
      </c>
      <c r="M22" s="60">
        <v>2021</v>
      </c>
      <c r="N22" s="60">
        <v>2022</v>
      </c>
      <c r="O22" s="60">
        <v>2023</v>
      </c>
    </row>
    <row r="23" spans="1:15" x14ac:dyDescent="0.25">
      <c r="A23" t="s">
        <v>21</v>
      </c>
      <c r="B23">
        <v>21.4</v>
      </c>
      <c r="C23">
        <v>21.2</v>
      </c>
      <c r="D23">
        <v>21.2</v>
      </c>
      <c r="E23">
        <v>21.2</v>
      </c>
      <c r="F23">
        <v>20.9</v>
      </c>
      <c r="G23">
        <v>20.9</v>
      </c>
      <c r="H23">
        <v>21</v>
      </c>
      <c r="I23">
        <v>21.2</v>
      </c>
      <c r="J23">
        <v>21.2</v>
      </c>
      <c r="K23">
        <v>21.4</v>
      </c>
      <c r="L23">
        <v>21.4</v>
      </c>
      <c r="M23">
        <v>21.3</v>
      </c>
      <c r="N23">
        <v>21.7</v>
      </c>
      <c r="O23">
        <v>21.7</v>
      </c>
    </row>
    <row r="24" spans="1:15" x14ac:dyDescent="0.25">
      <c r="A24" t="s">
        <v>23</v>
      </c>
      <c r="B24">
        <v>23</v>
      </c>
      <c r="C24">
        <v>23.5</v>
      </c>
      <c r="D24">
        <v>23.6</v>
      </c>
      <c r="E24">
        <v>23.5</v>
      </c>
      <c r="F24">
        <v>23.2</v>
      </c>
      <c r="G24">
        <v>23.2</v>
      </c>
      <c r="H24">
        <v>23.2</v>
      </c>
      <c r="I24">
        <v>23.3</v>
      </c>
      <c r="J24">
        <v>23.2</v>
      </c>
      <c r="K24">
        <v>23.2</v>
      </c>
      <c r="L24">
        <v>23.4</v>
      </c>
      <c r="M24">
        <v>23.5</v>
      </c>
      <c r="N24">
        <v>23.3</v>
      </c>
      <c r="O24">
        <v>23.1</v>
      </c>
    </row>
    <row r="25" spans="1:15" x14ac:dyDescent="0.25">
      <c r="A25" t="s">
        <v>24</v>
      </c>
      <c r="B25">
        <v>20</v>
      </c>
      <c r="C25">
        <v>20.2</v>
      </c>
      <c r="D25">
        <v>20.3</v>
      </c>
      <c r="E25">
        <v>20.399999999999999</v>
      </c>
      <c r="F25">
        <v>20.6</v>
      </c>
      <c r="G25">
        <v>20.3</v>
      </c>
      <c r="H25">
        <v>20.9</v>
      </c>
      <c r="I25">
        <v>20.8</v>
      </c>
      <c r="J25">
        <v>20.9</v>
      </c>
      <c r="K25">
        <v>21.3</v>
      </c>
      <c r="L25">
        <v>21.8</v>
      </c>
      <c r="M25">
        <v>21.3</v>
      </c>
      <c r="N25">
        <v>21.8</v>
      </c>
      <c r="O25">
        <v>21</v>
      </c>
    </row>
    <row r="26" spans="1:15" ht="15.75" thickBot="1" x14ac:dyDescent="0.3">
      <c r="A26" s="60" t="s">
        <v>25</v>
      </c>
      <c r="B26" s="61" t="s">
        <v>22</v>
      </c>
      <c r="C26" s="61" t="s">
        <v>22</v>
      </c>
      <c r="D26" s="61" t="s">
        <v>22</v>
      </c>
      <c r="E26" s="60">
        <v>16.5</v>
      </c>
      <c r="F26" s="60">
        <v>16.100000000000001</v>
      </c>
      <c r="G26" s="60">
        <v>15.1</v>
      </c>
      <c r="H26" s="60">
        <v>14.8</v>
      </c>
      <c r="I26" s="60">
        <v>16.3</v>
      </c>
      <c r="J26" s="60">
        <v>17.3</v>
      </c>
      <c r="K26" s="60">
        <v>18.600000000000001</v>
      </c>
      <c r="L26" s="60">
        <v>19.100000000000001</v>
      </c>
      <c r="M26" s="60">
        <v>19.399999999999999</v>
      </c>
      <c r="N26" s="60">
        <v>20</v>
      </c>
      <c r="O26" s="60">
        <v>20.100000000000001</v>
      </c>
    </row>
    <row r="28" spans="1:15" x14ac:dyDescent="0.25">
      <c r="A28" t="s">
        <v>28</v>
      </c>
    </row>
    <row r="29" spans="1:15" x14ac:dyDescent="0.25">
      <c r="A29" t="s">
        <v>581</v>
      </c>
    </row>
    <row r="31" spans="1:15" x14ac:dyDescent="0.25">
      <c r="A31" s="28" t="s">
        <v>30</v>
      </c>
    </row>
    <row r="32" spans="1:15" x14ac:dyDescent="0.25">
      <c r="A32" t="s">
        <v>31</v>
      </c>
    </row>
    <row r="34" spans="1:9" x14ac:dyDescent="0.25">
      <c r="A34" s="28" t="s">
        <v>32</v>
      </c>
    </row>
    <row r="35" spans="1:9" x14ac:dyDescent="0.25">
      <c r="A35" t="s">
        <v>33</v>
      </c>
    </row>
    <row r="36" spans="1:9" x14ac:dyDescent="0.25">
      <c r="A36" t="s">
        <v>46</v>
      </c>
    </row>
    <row r="41" spans="1:9" x14ac:dyDescent="0.25">
      <c r="A41" s="29" t="s">
        <v>35</v>
      </c>
    </row>
    <row r="42" spans="1:9" x14ac:dyDescent="0.25">
      <c r="A42" s="30" t="s">
        <v>582</v>
      </c>
      <c r="B42" s="16"/>
      <c r="C42" s="16"/>
      <c r="D42" s="16"/>
      <c r="E42" s="16"/>
      <c r="F42" s="16"/>
      <c r="G42" s="16"/>
      <c r="H42" s="16"/>
      <c r="I42" s="16"/>
    </row>
    <row r="43" spans="1:9" x14ac:dyDescent="0.25">
      <c r="A43" s="16"/>
      <c r="B43" s="16"/>
      <c r="C43" s="16"/>
      <c r="D43" s="16"/>
      <c r="E43" s="16"/>
      <c r="F43" s="16"/>
      <c r="G43" s="16"/>
      <c r="H43" s="16"/>
      <c r="I43" s="16"/>
    </row>
  </sheetData>
  <mergeCells count="11">
    <mergeCell ref="A12:C12"/>
    <mergeCell ref="B13:C13"/>
    <mergeCell ref="B14:C14"/>
    <mergeCell ref="B15:C15"/>
    <mergeCell ref="A42:I43"/>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D1367"/>
  </sheetPr>
  <dimension ref="A1:O60"/>
  <sheetViews>
    <sheetView workbookViewId="0">
      <selection activeCell="G1" sqref="G1"/>
    </sheetView>
  </sheetViews>
  <sheetFormatPr defaultRowHeight="15" x14ac:dyDescent="0.25"/>
  <cols>
    <col min="1" max="1" width="15.7109375" customWidth="1"/>
  </cols>
  <sheetData>
    <row r="1" spans="1:5" ht="23.25" x14ac:dyDescent="0.35">
      <c r="A1" s="59" t="s">
        <v>546</v>
      </c>
    </row>
    <row r="2" spans="1:5" x14ac:dyDescent="0.25">
      <c r="A2" s="4" t="str">
        <f>HYPERLINK("#CONTENTS!A1", "CONTENTS")</f>
        <v>CONTENTS</v>
      </c>
    </row>
    <row r="5" spans="1:5" x14ac:dyDescent="0.25">
      <c r="A5" s="5" t="s">
        <v>1</v>
      </c>
      <c r="B5" s="6"/>
      <c r="C5" s="6"/>
      <c r="D5" s="6"/>
      <c r="E5" s="7"/>
    </row>
    <row r="6" spans="1:5" ht="30" customHeight="1" x14ac:dyDescent="0.25">
      <c r="A6" s="11" t="s">
        <v>2</v>
      </c>
      <c r="B6" s="8" t="s">
        <v>583</v>
      </c>
      <c r="C6" s="8"/>
      <c r="D6" s="8"/>
      <c r="E6" s="8"/>
    </row>
    <row r="7" spans="1:5" x14ac:dyDescent="0.25">
      <c r="A7" s="12" t="s">
        <v>4</v>
      </c>
      <c r="B7" s="9" t="s">
        <v>584</v>
      </c>
      <c r="C7" s="9"/>
      <c r="D7" s="9"/>
      <c r="E7" s="9"/>
    </row>
    <row r="8" spans="1:5" x14ac:dyDescent="0.25">
      <c r="A8" s="12" t="s">
        <v>6</v>
      </c>
      <c r="B8" s="10" t="s">
        <v>585</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586</v>
      </c>
      <c r="C13" s="17"/>
    </row>
    <row r="14" spans="1:5" x14ac:dyDescent="0.25">
      <c r="A14" s="12" t="s">
        <v>15</v>
      </c>
      <c r="B14" s="31" t="s">
        <v>40</v>
      </c>
      <c r="C14" s="31"/>
    </row>
    <row r="15" spans="1:5" x14ac:dyDescent="0.25">
      <c r="A15" s="13" t="s">
        <v>17</v>
      </c>
      <c r="B15" s="19" t="s">
        <v>40</v>
      </c>
      <c r="C15" s="19"/>
    </row>
    <row r="19" spans="1:15" x14ac:dyDescent="0.25">
      <c r="A19" s="2" t="s">
        <v>587</v>
      </c>
    </row>
    <row r="20" spans="1:15" x14ac:dyDescent="0.25">
      <c r="A20" s="22" t="s">
        <v>588</v>
      </c>
    </row>
    <row r="22" spans="1:15" ht="15.75" thickBot="1" x14ac:dyDescent="0.3">
      <c r="A22" s="60"/>
      <c r="B22" s="60">
        <v>2010</v>
      </c>
      <c r="C22" s="60">
        <v>2011</v>
      </c>
      <c r="D22" s="60">
        <v>2012</v>
      </c>
      <c r="E22" s="60">
        <v>2013</v>
      </c>
      <c r="F22" s="60">
        <v>2014</v>
      </c>
      <c r="G22" s="60">
        <v>2015</v>
      </c>
      <c r="H22" s="60">
        <v>2016</v>
      </c>
      <c r="I22" s="60">
        <v>2017</v>
      </c>
      <c r="J22" s="60">
        <v>2018</v>
      </c>
      <c r="K22" s="60">
        <v>2019</v>
      </c>
      <c r="L22" s="60">
        <v>2020</v>
      </c>
      <c r="M22" s="60">
        <v>2021</v>
      </c>
      <c r="N22" s="60">
        <v>2022</v>
      </c>
      <c r="O22" s="60">
        <v>2023</v>
      </c>
    </row>
    <row r="23" spans="1:15" x14ac:dyDescent="0.25">
      <c r="A23" t="s">
        <v>21</v>
      </c>
      <c r="B23" s="26" t="s">
        <v>22</v>
      </c>
      <c r="C23" s="26" t="s">
        <v>22</v>
      </c>
      <c r="D23" s="26" t="s">
        <v>22</v>
      </c>
      <c r="E23" s="26" t="s">
        <v>22</v>
      </c>
      <c r="F23">
        <v>1199</v>
      </c>
      <c r="G23">
        <v>2744</v>
      </c>
      <c r="H23">
        <v>2626</v>
      </c>
      <c r="I23">
        <v>1394</v>
      </c>
      <c r="J23">
        <v>1266</v>
      </c>
      <c r="K23">
        <v>1408</v>
      </c>
      <c r="L23">
        <v>930</v>
      </c>
      <c r="M23">
        <v>1202</v>
      </c>
      <c r="N23">
        <v>1955</v>
      </c>
      <c r="O23">
        <v>2340</v>
      </c>
    </row>
    <row r="24" spans="1:15" x14ac:dyDescent="0.25">
      <c r="A24" t="s">
        <v>23</v>
      </c>
      <c r="B24">
        <v>913</v>
      </c>
      <c r="C24">
        <v>708</v>
      </c>
      <c r="D24">
        <v>1081</v>
      </c>
      <c r="E24">
        <v>1277</v>
      </c>
      <c r="F24">
        <v>2576</v>
      </c>
      <c r="G24">
        <v>3664</v>
      </c>
      <c r="H24">
        <v>1057</v>
      </c>
      <c r="I24">
        <v>542</v>
      </c>
      <c r="J24">
        <v>598</v>
      </c>
      <c r="K24">
        <v>448</v>
      </c>
      <c r="L24">
        <v>244</v>
      </c>
      <c r="M24">
        <v>341</v>
      </c>
      <c r="N24">
        <v>758</v>
      </c>
      <c r="O24">
        <v>396</v>
      </c>
    </row>
    <row r="25" spans="1:15" ht="15.75" thickBot="1" x14ac:dyDescent="0.3">
      <c r="A25" s="60" t="s">
        <v>24</v>
      </c>
      <c r="B25" s="61" t="s">
        <v>22</v>
      </c>
      <c r="C25" s="61" t="s">
        <v>22</v>
      </c>
      <c r="D25" s="61" t="s">
        <v>22</v>
      </c>
      <c r="E25" s="60">
        <v>247</v>
      </c>
      <c r="F25" s="60">
        <v>90</v>
      </c>
      <c r="G25" s="60">
        <v>34</v>
      </c>
      <c r="H25" s="60">
        <v>524</v>
      </c>
      <c r="I25" s="60">
        <v>217</v>
      </c>
      <c r="J25" s="60">
        <v>169</v>
      </c>
      <c r="K25" s="60">
        <v>320</v>
      </c>
      <c r="L25" s="60">
        <v>394</v>
      </c>
      <c r="M25" s="60">
        <v>640</v>
      </c>
      <c r="N25" s="60">
        <v>690</v>
      </c>
      <c r="O25" s="60">
        <v>424</v>
      </c>
    </row>
    <row r="29" spans="1:15" x14ac:dyDescent="0.25">
      <c r="A29" s="2" t="s">
        <v>587</v>
      </c>
    </row>
    <row r="30" spans="1:15" x14ac:dyDescent="0.25">
      <c r="A30" s="22" t="s">
        <v>589</v>
      </c>
    </row>
    <row r="32" spans="1:15" ht="15.75" thickBot="1" x14ac:dyDescent="0.3">
      <c r="A32" s="60"/>
      <c r="B32" s="60">
        <v>2010</v>
      </c>
      <c r="C32" s="60">
        <v>2011</v>
      </c>
      <c r="D32" s="60">
        <v>2012</v>
      </c>
      <c r="E32" s="60">
        <v>2013</v>
      </c>
      <c r="F32" s="60">
        <v>2014</v>
      </c>
      <c r="G32" s="60">
        <v>2015</v>
      </c>
      <c r="H32" s="60">
        <v>2016</v>
      </c>
      <c r="I32" s="60">
        <v>2017</v>
      </c>
      <c r="J32" s="60">
        <v>2018</v>
      </c>
      <c r="K32" s="60">
        <v>2019</v>
      </c>
      <c r="L32" s="60">
        <v>2020</v>
      </c>
      <c r="M32" s="60">
        <v>2021</v>
      </c>
      <c r="N32" s="60">
        <v>2022</v>
      </c>
      <c r="O32" s="60">
        <v>2023</v>
      </c>
    </row>
    <row r="33" spans="1:15" x14ac:dyDescent="0.25">
      <c r="A33" t="s">
        <v>21</v>
      </c>
      <c r="B33" s="26" t="s">
        <v>22</v>
      </c>
      <c r="C33" s="26" t="s">
        <v>22</v>
      </c>
      <c r="D33">
        <v>188</v>
      </c>
      <c r="E33">
        <v>224</v>
      </c>
      <c r="F33">
        <v>355</v>
      </c>
      <c r="G33">
        <v>662</v>
      </c>
      <c r="H33">
        <v>1492</v>
      </c>
      <c r="I33">
        <v>963</v>
      </c>
      <c r="J33">
        <v>465</v>
      </c>
      <c r="K33">
        <v>463</v>
      </c>
      <c r="L33">
        <v>477</v>
      </c>
      <c r="M33">
        <v>455</v>
      </c>
      <c r="N33">
        <v>698</v>
      </c>
      <c r="O33">
        <v>799</v>
      </c>
    </row>
    <row r="34" spans="1:15" x14ac:dyDescent="0.25">
      <c r="A34" t="s">
        <v>23</v>
      </c>
      <c r="B34">
        <v>242</v>
      </c>
      <c r="C34">
        <v>235</v>
      </c>
      <c r="D34">
        <v>303</v>
      </c>
      <c r="E34">
        <v>500</v>
      </c>
      <c r="F34">
        <v>971</v>
      </c>
      <c r="G34">
        <v>1759</v>
      </c>
      <c r="H34">
        <v>1244</v>
      </c>
      <c r="I34">
        <v>410</v>
      </c>
      <c r="J34">
        <v>227</v>
      </c>
      <c r="K34">
        <v>271</v>
      </c>
      <c r="L34">
        <v>72</v>
      </c>
      <c r="M34">
        <v>132</v>
      </c>
      <c r="N34">
        <v>87</v>
      </c>
      <c r="O34">
        <v>166</v>
      </c>
    </row>
    <row r="35" spans="1:15" ht="15.75" thickBot="1" x14ac:dyDescent="0.3">
      <c r="A35" s="60" t="s">
        <v>24</v>
      </c>
      <c r="B35" s="61" t="s">
        <v>22</v>
      </c>
      <c r="C35" s="61" t="s">
        <v>22</v>
      </c>
      <c r="D35" s="60">
        <v>5</v>
      </c>
      <c r="E35" s="60">
        <v>6</v>
      </c>
      <c r="F35" s="60">
        <v>6</v>
      </c>
      <c r="G35" s="60">
        <v>10</v>
      </c>
      <c r="H35" s="60">
        <v>24</v>
      </c>
      <c r="I35" s="60">
        <v>37</v>
      </c>
      <c r="J35" s="60">
        <v>34</v>
      </c>
      <c r="K35" s="60">
        <v>14</v>
      </c>
      <c r="L35" s="60">
        <v>10</v>
      </c>
      <c r="M35" s="60">
        <v>18</v>
      </c>
      <c r="N35" s="60">
        <v>5</v>
      </c>
      <c r="O35" s="60">
        <v>12</v>
      </c>
    </row>
    <row r="37" spans="1:15" x14ac:dyDescent="0.25">
      <c r="A37" t="s">
        <v>28</v>
      </c>
    </row>
    <row r="38" spans="1:15" x14ac:dyDescent="0.25">
      <c r="A38" t="s">
        <v>590</v>
      </c>
    </row>
    <row r="40" spans="1:15" x14ac:dyDescent="0.25">
      <c r="A40" s="28" t="s">
        <v>30</v>
      </c>
    </row>
    <row r="41" spans="1:15" x14ac:dyDescent="0.25">
      <c r="A41" t="s">
        <v>31</v>
      </c>
    </row>
    <row r="43" spans="1:15" x14ac:dyDescent="0.25">
      <c r="A43" s="28" t="s">
        <v>32</v>
      </c>
    </row>
    <row r="44" spans="1:15" x14ac:dyDescent="0.25">
      <c r="A44" t="s">
        <v>33</v>
      </c>
    </row>
    <row r="45" spans="1:15" x14ac:dyDescent="0.25">
      <c r="A45" t="s">
        <v>34</v>
      </c>
    </row>
    <row r="46" spans="1:15" x14ac:dyDescent="0.25">
      <c r="A46" t="s">
        <v>46</v>
      </c>
    </row>
    <row r="47" spans="1:15" x14ac:dyDescent="0.25">
      <c r="A47" t="s">
        <v>371</v>
      </c>
    </row>
    <row r="52" spans="1:9" x14ac:dyDescent="0.25">
      <c r="A52" s="29" t="s">
        <v>35</v>
      </c>
    </row>
    <row r="53" spans="1:9" x14ac:dyDescent="0.25">
      <c r="A53" s="30" t="s">
        <v>591</v>
      </c>
      <c r="B53" s="16"/>
      <c r="C53" s="16"/>
      <c r="D53" s="16"/>
      <c r="E53" s="16"/>
      <c r="F53" s="16"/>
      <c r="G53" s="16"/>
      <c r="H53" s="16"/>
      <c r="I53" s="16"/>
    </row>
    <row r="54" spans="1:9" x14ac:dyDescent="0.25">
      <c r="A54" s="16"/>
      <c r="B54" s="16"/>
      <c r="C54" s="16"/>
      <c r="D54" s="16"/>
      <c r="E54" s="16"/>
      <c r="F54" s="16"/>
      <c r="G54" s="16"/>
      <c r="H54" s="16"/>
      <c r="I54" s="16"/>
    </row>
    <row r="55" spans="1:9" x14ac:dyDescent="0.25">
      <c r="A55" s="16"/>
      <c r="B55" s="16"/>
      <c r="C55" s="16"/>
      <c r="D55" s="16"/>
      <c r="E55" s="16"/>
      <c r="F55" s="16"/>
      <c r="G55" s="16"/>
      <c r="H55" s="16"/>
      <c r="I55" s="16"/>
    </row>
    <row r="56" spans="1:9" x14ac:dyDescent="0.25">
      <c r="A56" s="16"/>
      <c r="B56" s="16"/>
      <c r="C56" s="16"/>
      <c r="D56" s="16"/>
      <c r="E56" s="16"/>
      <c r="F56" s="16"/>
      <c r="G56" s="16"/>
      <c r="H56" s="16"/>
      <c r="I56" s="16"/>
    </row>
    <row r="57" spans="1:9" x14ac:dyDescent="0.25">
      <c r="A57" s="16"/>
      <c r="B57" s="16"/>
      <c r="C57" s="16"/>
      <c r="D57" s="16"/>
      <c r="E57" s="16"/>
      <c r="F57" s="16"/>
      <c r="G57" s="16"/>
      <c r="H57" s="16"/>
      <c r="I57" s="16"/>
    </row>
    <row r="58" spans="1:9" x14ac:dyDescent="0.25">
      <c r="A58" s="16"/>
      <c r="B58" s="16"/>
      <c r="C58" s="16"/>
      <c r="D58" s="16"/>
      <c r="E58" s="16"/>
      <c r="F58" s="16"/>
      <c r="G58" s="16"/>
      <c r="H58" s="16"/>
      <c r="I58" s="16"/>
    </row>
    <row r="59" spans="1:9" x14ac:dyDescent="0.25">
      <c r="A59" s="16"/>
      <c r="B59" s="16"/>
      <c r="C59" s="16"/>
      <c r="D59" s="16"/>
      <c r="E59" s="16"/>
      <c r="F59" s="16"/>
      <c r="G59" s="16"/>
      <c r="H59" s="16"/>
      <c r="I59" s="16"/>
    </row>
    <row r="60" spans="1:9" x14ac:dyDescent="0.25">
      <c r="A60" s="16"/>
      <c r="B60" s="16"/>
      <c r="C60" s="16"/>
      <c r="D60" s="16"/>
      <c r="E60" s="16"/>
      <c r="F60" s="16"/>
      <c r="G60" s="16"/>
      <c r="H60" s="16"/>
      <c r="I60" s="16"/>
    </row>
  </sheetData>
  <mergeCells count="11">
    <mergeCell ref="A12:C12"/>
    <mergeCell ref="B13:C13"/>
    <mergeCell ref="B14:C14"/>
    <mergeCell ref="B15:C15"/>
    <mergeCell ref="A53:I60"/>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D9D24"/>
  </sheetPr>
  <dimension ref="A1:M68"/>
  <sheetViews>
    <sheetView workbookViewId="0">
      <selection activeCell="I1" sqref="I1"/>
    </sheetView>
  </sheetViews>
  <sheetFormatPr defaultRowHeight="15" x14ac:dyDescent="0.25"/>
  <cols>
    <col min="1" max="1" width="15.7109375" customWidth="1"/>
  </cols>
  <sheetData>
    <row r="1" spans="1:5" ht="23.25" x14ac:dyDescent="0.35">
      <c r="A1" s="62" t="s">
        <v>592</v>
      </c>
    </row>
    <row r="2" spans="1:5" x14ac:dyDescent="0.25">
      <c r="A2" s="4" t="str">
        <f>HYPERLINK("#CONTENTS!A1", "CONTENTS")</f>
        <v>CONTENTS</v>
      </c>
    </row>
    <row r="5" spans="1:5" x14ac:dyDescent="0.25">
      <c r="A5" s="5" t="s">
        <v>1</v>
      </c>
      <c r="B5" s="6"/>
      <c r="C5" s="6"/>
      <c r="D5" s="6"/>
      <c r="E5" s="7"/>
    </row>
    <row r="6" spans="1:5" ht="30" customHeight="1" x14ac:dyDescent="0.25">
      <c r="A6" s="11" t="s">
        <v>2</v>
      </c>
      <c r="B6" s="8" t="s">
        <v>593</v>
      </c>
      <c r="C6" s="8"/>
      <c r="D6" s="8"/>
      <c r="E6" s="8"/>
    </row>
    <row r="7" spans="1:5" x14ac:dyDescent="0.25">
      <c r="A7" s="12" t="s">
        <v>4</v>
      </c>
      <c r="B7" s="9" t="s">
        <v>594</v>
      </c>
      <c r="C7" s="9"/>
      <c r="D7" s="9"/>
      <c r="E7" s="9"/>
    </row>
    <row r="8" spans="1:5" x14ac:dyDescent="0.25">
      <c r="A8" s="12" t="s">
        <v>6</v>
      </c>
      <c r="B8" s="10" t="s">
        <v>595</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3" x14ac:dyDescent="0.25">
      <c r="A19" s="2" t="s">
        <v>596</v>
      </c>
    </row>
    <row r="20" spans="1:13" x14ac:dyDescent="0.25">
      <c r="A20" s="32" t="s">
        <v>597</v>
      </c>
    </row>
    <row r="22" spans="1:13" ht="15.75" thickBot="1" x14ac:dyDescent="0.3">
      <c r="A22" s="63"/>
      <c r="B22" s="63">
        <v>2010</v>
      </c>
      <c r="C22" s="63">
        <v>2011</v>
      </c>
      <c r="D22" s="63">
        <v>2012</v>
      </c>
      <c r="E22" s="63">
        <v>2013</v>
      </c>
      <c r="F22" s="63">
        <v>2014</v>
      </c>
      <c r="G22" s="63">
        <v>2015</v>
      </c>
      <c r="H22" s="63">
        <v>2016</v>
      </c>
      <c r="I22" s="63">
        <v>2017</v>
      </c>
      <c r="J22" s="63">
        <v>2018</v>
      </c>
      <c r="K22" s="63">
        <v>2019</v>
      </c>
      <c r="L22" s="63">
        <v>2020</v>
      </c>
      <c r="M22" s="63">
        <v>2023</v>
      </c>
    </row>
    <row r="23" spans="1:13" x14ac:dyDescent="0.25">
      <c r="A23" t="s">
        <v>21</v>
      </c>
      <c r="B23">
        <v>6.1</v>
      </c>
      <c r="C23">
        <v>5.8</v>
      </c>
      <c r="D23">
        <v>5.5</v>
      </c>
      <c r="E23">
        <v>5.5</v>
      </c>
      <c r="F23">
        <v>5.4</v>
      </c>
      <c r="G23">
        <v>5.3</v>
      </c>
      <c r="H23">
        <v>5.0999999999999996</v>
      </c>
      <c r="I23">
        <v>4.5</v>
      </c>
      <c r="J23">
        <v>4.3</v>
      </c>
      <c r="K23">
        <v>4</v>
      </c>
      <c r="L23">
        <v>4.3</v>
      </c>
      <c r="M23">
        <v>4</v>
      </c>
    </row>
    <row r="24" spans="1:13" x14ac:dyDescent="0.25">
      <c r="A24" t="s">
        <v>23</v>
      </c>
      <c r="B24">
        <v>1.3</v>
      </c>
      <c r="C24">
        <v>2.6</v>
      </c>
      <c r="D24">
        <v>2.2999999999999998</v>
      </c>
      <c r="E24">
        <v>2.2999999999999998</v>
      </c>
      <c r="F24">
        <v>2.2999999999999998</v>
      </c>
      <c r="G24">
        <v>2.8</v>
      </c>
      <c r="H24">
        <v>1.7</v>
      </c>
      <c r="I24">
        <v>2.7</v>
      </c>
      <c r="J24">
        <v>3.2</v>
      </c>
      <c r="K24">
        <v>2.8</v>
      </c>
      <c r="L24">
        <v>2.8</v>
      </c>
      <c r="M24">
        <v>1.8</v>
      </c>
    </row>
    <row r="25" spans="1:13" x14ac:dyDescent="0.25">
      <c r="A25" t="s">
        <v>24</v>
      </c>
      <c r="B25">
        <v>12.3</v>
      </c>
      <c r="C25">
        <v>9.9</v>
      </c>
      <c r="D25">
        <v>9.6</v>
      </c>
      <c r="E25">
        <v>9</v>
      </c>
      <c r="F25">
        <v>7.8</v>
      </c>
      <c r="G25">
        <v>7.3</v>
      </c>
      <c r="H25">
        <v>7.1</v>
      </c>
      <c r="I25">
        <v>6.5</v>
      </c>
      <c r="J25">
        <v>6.2</v>
      </c>
      <c r="K25">
        <v>5.9</v>
      </c>
      <c r="L25">
        <v>5.0999999999999996</v>
      </c>
      <c r="M25">
        <v>2.8</v>
      </c>
    </row>
    <row r="26" spans="1:13" ht="15.75" thickBot="1" x14ac:dyDescent="0.3">
      <c r="A26" s="63" t="s">
        <v>25</v>
      </c>
      <c r="B26" s="64" t="s">
        <v>22</v>
      </c>
      <c r="C26" s="64" t="s">
        <v>22</v>
      </c>
      <c r="D26" s="64" t="s">
        <v>22</v>
      </c>
      <c r="E26" s="63">
        <v>16.399999999999999</v>
      </c>
      <c r="F26" s="63">
        <v>17.5</v>
      </c>
      <c r="G26" s="63">
        <v>16.600000000000001</v>
      </c>
      <c r="H26" s="63">
        <v>15.7</v>
      </c>
      <c r="I26" s="63">
        <v>15.2</v>
      </c>
      <c r="J26" s="63">
        <v>11.8</v>
      </c>
      <c r="K26" s="63">
        <v>13.5</v>
      </c>
      <c r="L26" s="63">
        <v>8.9</v>
      </c>
      <c r="M26" s="63">
        <v>7.4</v>
      </c>
    </row>
    <row r="30" spans="1:13" x14ac:dyDescent="0.25">
      <c r="A30" s="2" t="s">
        <v>596</v>
      </c>
    </row>
    <row r="31" spans="1:13" x14ac:dyDescent="0.25">
      <c r="A31" s="32" t="s">
        <v>598</v>
      </c>
    </row>
    <row r="33" spans="1:13" ht="15.75" thickBot="1" x14ac:dyDescent="0.3">
      <c r="A33" s="63"/>
      <c r="B33" s="63">
        <v>2010</v>
      </c>
      <c r="C33" s="63">
        <v>2011</v>
      </c>
      <c r="D33" s="63">
        <v>2012</v>
      </c>
      <c r="E33" s="63">
        <v>2013</v>
      </c>
      <c r="F33" s="63">
        <v>2014</v>
      </c>
      <c r="G33" s="63">
        <v>2015</v>
      </c>
      <c r="H33" s="63">
        <v>2016</v>
      </c>
      <c r="I33" s="63">
        <v>2017</v>
      </c>
      <c r="J33" s="63">
        <v>2018</v>
      </c>
      <c r="K33" s="63">
        <v>2019</v>
      </c>
      <c r="L33" s="63">
        <v>2020</v>
      </c>
      <c r="M33" s="63">
        <v>2023</v>
      </c>
    </row>
    <row r="34" spans="1:13" x14ac:dyDescent="0.25">
      <c r="A34" t="s">
        <v>21</v>
      </c>
      <c r="B34">
        <v>14.4</v>
      </c>
      <c r="C34">
        <v>14.3</v>
      </c>
      <c r="D34">
        <v>13.7</v>
      </c>
      <c r="E34">
        <v>13.8</v>
      </c>
      <c r="F34">
        <v>13.8</v>
      </c>
      <c r="G34">
        <v>13.3</v>
      </c>
      <c r="H34">
        <v>12.8</v>
      </c>
      <c r="I34">
        <v>10.1</v>
      </c>
      <c r="J34">
        <v>10.5</v>
      </c>
      <c r="K34">
        <v>9.5</v>
      </c>
      <c r="L34">
        <v>10.199999999999999</v>
      </c>
      <c r="M34">
        <v>9.9</v>
      </c>
    </row>
    <row r="35" spans="1:13" x14ac:dyDescent="0.25">
      <c r="A35" t="s">
        <v>23</v>
      </c>
      <c r="B35">
        <v>4.2</v>
      </c>
      <c r="C35">
        <v>6.9</v>
      </c>
      <c r="D35">
        <v>8.5</v>
      </c>
      <c r="E35">
        <v>8.4</v>
      </c>
      <c r="F35">
        <v>6.9</v>
      </c>
      <c r="G35">
        <v>10.4</v>
      </c>
      <c r="H35">
        <v>4.3</v>
      </c>
      <c r="I35">
        <v>9.6999999999999993</v>
      </c>
      <c r="J35">
        <v>12.4</v>
      </c>
      <c r="K35">
        <v>11.7</v>
      </c>
      <c r="L35">
        <v>11.8</v>
      </c>
      <c r="M35">
        <v>5</v>
      </c>
    </row>
    <row r="36" spans="1:13" x14ac:dyDescent="0.25">
      <c r="A36" t="s">
        <v>24</v>
      </c>
      <c r="B36">
        <v>19.5</v>
      </c>
      <c r="C36">
        <v>15.4</v>
      </c>
      <c r="D36">
        <v>13.7</v>
      </c>
      <c r="E36">
        <v>14.9</v>
      </c>
      <c r="F36">
        <v>13.1</v>
      </c>
      <c r="G36">
        <v>13.9</v>
      </c>
      <c r="H36">
        <v>12.8</v>
      </c>
      <c r="I36">
        <v>12.6</v>
      </c>
      <c r="J36">
        <v>10.9</v>
      </c>
      <c r="K36">
        <v>11.6</v>
      </c>
      <c r="L36">
        <v>7.8</v>
      </c>
      <c r="M36">
        <v>6</v>
      </c>
    </row>
    <row r="37" spans="1:13" ht="15.75" thickBot="1" x14ac:dyDescent="0.3">
      <c r="A37" s="63" t="s">
        <v>25</v>
      </c>
      <c r="B37" s="64" t="s">
        <v>22</v>
      </c>
      <c r="C37" s="64" t="s">
        <v>22</v>
      </c>
      <c r="D37" s="64" t="s">
        <v>22</v>
      </c>
      <c r="E37" s="63">
        <v>27.3</v>
      </c>
      <c r="F37" s="63">
        <v>25.6</v>
      </c>
      <c r="G37" s="63">
        <v>25.4</v>
      </c>
      <c r="H37" s="63">
        <v>25.2</v>
      </c>
      <c r="I37" s="63">
        <v>25.1</v>
      </c>
      <c r="J37" s="63">
        <v>22.5</v>
      </c>
      <c r="K37" s="63">
        <v>23.1</v>
      </c>
      <c r="L37" s="63">
        <v>18.600000000000001</v>
      </c>
      <c r="M37" s="63">
        <v>13.8</v>
      </c>
    </row>
    <row r="41" spans="1:13" x14ac:dyDescent="0.25">
      <c r="A41" s="2" t="s">
        <v>596</v>
      </c>
    </row>
    <row r="42" spans="1:13" x14ac:dyDescent="0.25">
      <c r="A42" s="32" t="s">
        <v>599</v>
      </c>
    </row>
    <row r="44" spans="1:13" ht="15.75" thickBot="1" x14ac:dyDescent="0.3">
      <c r="A44" s="63"/>
      <c r="B44" s="63">
        <v>2010</v>
      </c>
      <c r="C44" s="63">
        <v>2011</v>
      </c>
      <c r="D44" s="63">
        <v>2012</v>
      </c>
      <c r="E44" s="63">
        <v>2013</v>
      </c>
      <c r="F44" s="63">
        <v>2014</v>
      </c>
      <c r="G44" s="63">
        <v>2015</v>
      </c>
      <c r="H44" s="63">
        <v>2016</v>
      </c>
      <c r="I44" s="63">
        <v>2017</v>
      </c>
      <c r="J44" s="63">
        <v>2018</v>
      </c>
      <c r="K44" s="63">
        <v>2019</v>
      </c>
      <c r="L44" s="63">
        <v>2020</v>
      </c>
      <c r="M44" s="63">
        <v>2023</v>
      </c>
    </row>
    <row r="45" spans="1:13" x14ac:dyDescent="0.25">
      <c r="A45" t="s">
        <v>21</v>
      </c>
      <c r="B45">
        <v>4.4000000000000004</v>
      </c>
      <c r="C45">
        <v>4.0999999999999996</v>
      </c>
      <c r="D45">
        <v>3.8</v>
      </c>
      <c r="E45">
        <v>3.8</v>
      </c>
      <c r="F45">
        <v>3.6</v>
      </c>
      <c r="G45">
        <v>3.7</v>
      </c>
      <c r="H45">
        <v>3.5</v>
      </c>
      <c r="I45">
        <v>3.4</v>
      </c>
      <c r="J45">
        <v>3</v>
      </c>
      <c r="K45">
        <v>2.9</v>
      </c>
      <c r="L45">
        <v>3.2</v>
      </c>
      <c r="M45">
        <v>2.9</v>
      </c>
    </row>
    <row r="46" spans="1:13" x14ac:dyDescent="0.25">
      <c r="A46" t="s">
        <v>23</v>
      </c>
      <c r="B46">
        <v>0.9</v>
      </c>
      <c r="C46">
        <v>2</v>
      </c>
      <c r="D46">
        <v>1.5</v>
      </c>
      <c r="E46">
        <v>1.5</v>
      </c>
      <c r="F46">
        <v>1.7</v>
      </c>
      <c r="G46">
        <v>1.7</v>
      </c>
      <c r="H46">
        <v>1.3</v>
      </c>
      <c r="I46">
        <v>1.8</v>
      </c>
      <c r="J46">
        <v>1.9</v>
      </c>
      <c r="K46">
        <v>1.6</v>
      </c>
      <c r="L46">
        <v>1.6</v>
      </c>
      <c r="M46">
        <v>1.4</v>
      </c>
    </row>
    <row r="47" spans="1:13" x14ac:dyDescent="0.25">
      <c r="A47" t="s">
        <v>24</v>
      </c>
      <c r="B47">
        <v>10.4</v>
      </c>
      <c r="C47">
        <v>8.5</v>
      </c>
      <c r="D47">
        <v>8.5</v>
      </c>
      <c r="E47">
        <v>7.6</v>
      </c>
      <c r="F47">
        <v>6.6</v>
      </c>
      <c r="G47">
        <v>5.6</v>
      </c>
      <c r="H47">
        <v>5.7</v>
      </c>
      <c r="I47">
        <v>5</v>
      </c>
      <c r="J47">
        <v>5.0999999999999996</v>
      </c>
      <c r="K47">
        <v>4.5999999999999996</v>
      </c>
      <c r="L47">
        <v>4.5</v>
      </c>
      <c r="M47">
        <v>2.1</v>
      </c>
    </row>
    <row r="48" spans="1:13" ht="15.75" thickBot="1" x14ac:dyDescent="0.3">
      <c r="A48" s="63" t="s">
        <v>25</v>
      </c>
      <c r="B48" s="64" t="s">
        <v>22</v>
      </c>
      <c r="C48" s="64" t="s">
        <v>22</v>
      </c>
      <c r="D48" s="64" t="s">
        <v>22</v>
      </c>
      <c r="E48" s="63">
        <v>12.8</v>
      </c>
      <c r="F48" s="63">
        <v>14.7</v>
      </c>
      <c r="G48" s="63">
        <v>13.4</v>
      </c>
      <c r="H48" s="63">
        <v>12.4</v>
      </c>
      <c r="I48" s="63">
        <v>11.8</v>
      </c>
      <c r="J48" s="63">
        <v>8.4</v>
      </c>
      <c r="K48" s="63">
        <v>10.7</v>
      </c>
      <c r="L48" s="63">
        <v>6</v>
      </c>
      <c r="M48" s="63">
        <v>5.8</v>
      </c>
    </row>
    <row r="50" spans="1:9" x14ac:dyDescent="0.25">
      <c r="A50" t="s">
        <v>28</v>
      </c>
    </row>
    <row r="51" spans="1:9" x14ac:dyDescent="0.25">
      <c r="A51" t="s">
        <v>600</v>
      </c>
    </row>
    <row r="53" spans="1:9" x14ac:dyDescent="0.25">
      <c r="A53" s="28" t="s">
        <v>30</v>
      </c>
    </row>
    <row r="54" spans="1:9" x14ac:dyDescent="0.25">
      <c r="A54" t="s">
        <v>31</v>
      </c>
    </row>
    <row r="56" spans="1:9" x14ac:dyDescent="0.25">
      <c r="A56" s="28" t="s">
        <v>32</v>
      </c>
    </row>
    <row r="57" spans="1:9" x14ac:dyDescent="0.25">
      <c r="A57" t="s">
        <v>33</v>
      </c>
    </row>
    <row r="58" spans="1:9" x14ac:dyDescent="0.25">
      <c r="A58" t="s">
        <v>46</v>
      </c>
    </row>
    <row r="63" spans="1:9" x14ac:dyDescent="0.25">
      <c r="A63" s="29" t="s">
        <v>35</v>
      </c>
    </row>
    <row r="64" spans="1:9" x14ac:dyDescent="0.25">
      <c r="A64" s="30" t="s">
        <v>601</v>
      </c>
      <c r="B64" s="16"/>
      <c r="C64" s="16"/>
      <c r="D64" s="16"/>
      <c r="E64" s="16"/>
      <c r="F64" s="16"/>
      <c r="G64" s="16"/>
      <c r="H64" s="16"/>
      <c r="I64" s="16"/>
    </row>
    <row r="65" spans="1:9" x14ac:dyDescent="0.25">
      <c r="A65" s="16"/>
      <c r="B65" s="16"/>
      <c r="C65" s="16"/>
      <c r="D65" s="16"/>
      <c r="E65" s="16"/>
      <c r="F65" s="16"/>
      <c r="G65" s="16"/>
      <c r="H65" s="16"/>
      <c r="I65" s="16"/>
    </row>
    <row r="66" spans="1:9" x14ac:dyDescent="0.25">
      <c r="A66" s="16"/>
      <c r="B66" s="16"/>
      <c r="C66" s="16"/>
      <c r="D66" s="16"/>
      <c r="E66" s="16"/>
      <c r="F66" s="16"/>
      <c r="G66" s="16"/>
      <c r="H66" s="16"/>
      <c r="I66" s="16"/>
    </row>
    <row r="67" spans="1:9" x14ac:dyDescent="0.25">
      <c r="A67" s="16"/>
      <c r="B67" s="16"/>
      <c r="C67" s="16"/>
      <c r="D67" s="16"/>
      <c r="E67" s="16"/>
      <c r="F67" s="16"/>
      <c r="G67" s="16"/>
      <c r="H67" s="16"/>
      <c r="I67" s="16"/>
    </row>
    <row r="68" spans="1:9" x14ac:dyDescent="0.25">
      <c r="A68" s="16"/>
      <c r="B68" s="16"/>
      <c r="C68" s="16"/>
      <c r="D68" s="16"/>
      <c r="E68" s="16"/>
      <c r="F68" s="16"/>
      <c r="G68" s="16"/>
      <c r="H68" s="16"/>
      <c r="I68" s="16"/>
    </row>
  </sheetData>
  <mergeCells count="11">
    <mergeCell ref="A12:C12"/>
    <mergeCell ref="B13:C13"/>
    <mergeCell ref="B14:C14"/>
    <mergeCell ref="B15:C15"/>
    <mergeCell ref="A64:I68"/>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D9D24"/>
  </sheetPr>
  <dimension ref="A1:M70"/>
  <sheetViews>
    <sheetView workbookViewId="0">
      <selection activeCell="I1" sqref="I1"/>
    </sheetView>
  </sheetViews>
  <sheetFormatPr defaultRowHeight="15" x14ac:dyDescent="0.25"/>
  <cols>
    <col min="1" max="1" width="15.7109375" customWidth="1"/>
  </cols>
  <sheetData>
    <row r="1" spans="1:6" ht="23.25" x14ac:dyDescent="0.35">
      <c r="A1" s="62" t="s">
        <v>592</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602</v>
      </c>
      <c r="C6" s="8"/>
      <c r="D6" s="8"/>
      <c r="E6" s="8"/>
      <c r="F6" s="8"/>
    </row>
    <row r="7" spans="1:6" x14ac:dyDescent="0.25">
      <c r="A7" s="12" t="s">
        <v>4</v>
      </c>
      <c r="B7" s="9" t="s">
        <v>603</v>
      </c>
      <c r="C7" s="9"/>
      <c r="D7" s="9"/>
      <c r="E7" s="9"/>
      <c r="F7" s="9"/>
    </row>
    <row r="8" spans="1:6" x14ac:dyDescent="0.25">
      <c r="A8" s="12" t="s">
        <v>6</v>
      </c>
      <c r="B8" s="10" t="s">
        <v>604</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7"/>
    </row>
    <row r="13" spans="1:6" x14ac:dyDescent="0.25">
      <c r="A13" s="20" t="s">
        <v>13</v>
      </c>
      <c r="B13" s="17" t="s">
        <v>14</v>
      </c>
      <c r="C13" s="17"/>
    </row>
    <row r="14" spans="1:6" x14ac:dyDescent="0.25">
      <c r="A14" s="12" t="s">
        <v>15</v>
      </c>
      <c r="B14" s="31" t="s">
        <v>40</v>
      </c>
      <c r="C14" s="31"/>
    </row>
    <row r="15" spans="1:6" x14ac:dyDescent="0.25">
      <c r="A15" s="13" t="s">
        <v>17</v>
      </c>
      <c r="B15" s="19" t="s">
        <v>40</v>
      </c>
      <c r="C15" s="19"/>
    </row>
    <row r="19" spans="1:13" x14ac:dyDescent="0.25">
      <c r="A19" s="2" t="s">
        <v>605</v>
      </c>
    </row>
    <row r="20" spans="1:13" x14ac:dyDescent="0.25">
      <c r="A20" s="32" t="s">
        <v>419</v>
      </c>
    </row>
    <row r="22" spans="1:13" ht="15.75" thickBot="1" x14ac:dyDescent="0.3">
      <c r="A22" s="63"/>
      <c r="B22" s="63">
        <v>2010</v>
      </c>
      <c r="C22" s="63">
        <v>2011</v>
      </c>
      <c r="D22" s="63">
        <v>2012</v>
      </c>
      <c r="E22" s="63">
        <v>2013</v>
      </c>
      <c r="F22" s="63">
        <v>2014</v>
      </c>
      <c r="G22" s="63">
        <v>2015</v>
      </c>
      <c r="H22" s="63">
        <v>2016</v>
      </c>
      <c r="I22" s="63">
        <v>2017</v>
      </c>
      <c r="J22" s="63">
        <v>2018</v>
      </c>
      <c r="K22" s="63">
        <v>2019</v>
      </c>
      <c r="L22" s="63">
        <v>2020</v>
      </c>
      <c r="M22" s="63">
        <v>2023</v>
      </c>
    </row>
    <row r="23" spans="1:13" x14ac:dyDescent="0.25">
      <c r="A23" t="s">
        <v>21</v>
      </c>
      <c r="B23">
        <v>20.6</v>
      </c>
      <c r="C23">
        <v>19.7</v>
      </c>
      <c r="D23">
        <v>18.899999999999999</v>
      </c>
      <c r="E23">
        <v>19.100000000000001</v>
      </c>
      <c r="F23">
        <v>18.5</v>
      </c>
      <c r="G23">
        <v>18.3</v>
      </c>
      <c r="H23">
        <v>18.100000000000001</v>
      </c>
      <c r="I23">
        <v>17.5</v>
      </c>
      <c r="J23">
        <v>18.2</v>
      </c>
      <c r="K23">
        <v>17.3</v>
      </c>
      <c r="L23">
        <v>17.600000000000001</v>
      </c>
      <c r="M23">
        <v>18.2</v>
      </c>
    </row>
    <row r="24" spans="1:13" x14ac:dyDescent="0.25">
      <c r="A24" t="s">
        <v>23</v>
      </c>
      <c r="B24">
        <v>18.7</v>
      </c>
      <c r="C24">
        <v>18.600000000000001</v>
      </c>
      <c r="D24">
        <v>17.100000000000001</v>
      </c>
      <c r="E24">
        <v>15.6</v>
      </c>
      <c r="F24">
        <v>16.399999999999999</v>
      </c>
      <c r="G24">
        <v>16.5</v>
      </c>
      <c r="H24">
        <v>18.3</v>
      </c>
      <c r="I24">
        <v>18.8</v>
      </c>
      <c r="J24">
        <v>18.2</v>
      </c>
      <c r="K24">
        <v>20.100000000000001</v>
      </c>
      <c r="L24">
        <v>18.2</v>
      </c>
      <c r="M24">
        <v>15.6</v>
      </c>
    </row>
    <row r="25" spans="1:13" x14ac:dyDescent="0.25">
      <c r="A25" t="s">
        <v>24</v>
      </c>
      <c r="B25">
        <v>12.2</v>
      </c>
      <c r="C25">
        <v>11</v>
      </c>
      <c r="D25">
        <v>10.1</v>
      </c>
      <c r="E25">
        <v>10</v>
      </c>
      <c r="F25">
        <v>8.9</v>
      </c>
      <c r="G25">
        <v>8.3000000000000007</v>
      </c>
      <c r="H25">
        <v>8.5</v>
      </c>
      <c r="I25">
        <v>8.6</v>
      </c>
      <c r="J25">
        <v>8</v>
      </c>
      <c r="K25">
        <v>8.1999999999999993</v>
      </c>
      <c r="L25">
        <v>8.1</v>
      </c>
      <c r="M25">
        <v>6.7</v>
      </c>
    </row>
    <row r="26" spans="1:13" ht="15.75" thickBot="1" x14ac:dyDescent="0.3">
      <c r="A26" s="63" t="s">
        <v>25</v>
      </c>
      <c r="B26" s="64" t="s">
        <v>22</v>
      </c>
      <c r="C26" s="64" t="s">
        <v>22</v>
      </c>
      <c r="D26" s="64" t="s">
        <v>22</v>
      </c>
      <c r="E26" s="63">
        <v>12.7</v>
      </c>
      <c r="F26" s="63">
        <v>12.4</v>
      </c>
      <c r="G26" s="63">
        <v>13.1</v>
      </c>
      <c r="H26" s="63">
        <v>12.2</v>
      </c>
      <c r="I26" s="63">
        <v>10.1</v>
      </c>
      <c r="J26" s="63">
        <v>11.7</v>
      </c>
      <c r="K26" s="63">
        <v>11.2</v>
      </c>
      <c r="L26" s="63">
        <v>9.6999999999999993</v>
      </c>
      <c r="M26" s="63">
        <v>11.2</v>
      </c>
    </row>
    <row r="30" spans="1:13" x14ac:dyDescent="0.25">
      <c r="A30" s="2" t="s">
        <v>605</v>
      </c>
    </row>
    <row r="31" spans="1:13" x14ac:dyDescent="0.25">
      <c r="A31" s="32" t="s">
        <v>420</v>
      </c>
    </row>
    <row r="33" spans="1:13" ht="15.75" thickBot="1" x14ac:dyDescent="0.3">
      <c r="A33" s="63"/>
      <c r="B33" s="63">
        <v>2010</v>
      </c>
      <c r="C33" s="63">
        <v>2011</v>
      </c>
      <c r="D33" s="63">
        <v>2012</v>
      </c>
      <c r="E33" s="63">
        <v>2013</v>
      </c>
      <c r="F33" s="63">
        <v>2014</v>
      </c>
      <c r="G33" s="63">
        <v>2015</v>
      </c>
      <c r="H33" s="63">
        <v>2016</v>
      </c>
      <c r="I33" s="63">
        <v>2017</v>
      </c>
      <c r="J33" s="63">
        <v>2018</v>
      </c>
      <c r="K33" s="63">
        <v>2019</v>
      </c>
      <c r="L33" s="63">
        <v>2020</v>
      </c>
      <c r="M33" s="63">
        <v>2023</v>
      </c>
    </row>
    <row r="34" spans="1:13" x14ac:dyDescent="0.25">
      <c r="A34" t="s">
        <v>21</v>
      </c>
      <c r="B34">
        <v>23.2</v>
      </c>
      <c r="C34">
        <v>22.5</v>
      </c>
      <c r="D34">
        <v>22.1</v>
      </c>
      <c r="E34">
        <v>21.8</v>
      </c>
      <c r="F34">
        <v>21.5</v>
      </c>
      <c r="G34">
        <v>21.6</v>
      </c>
      <c r="H34">
        <v>21.1</v>
      </c>
      <c r="I34">
        <v>21.1</v>
      </c>
      <c r="J34">
        <v>20.6</v>
      </c>
      <c r="K34">
        <v>20</v>
      </c>
      <c r="L34">
        <v>21.3</v>
      </c>
      <c r="M34">
        <v>21.1</v>
      </c>
    </row>
    <row r="35" spans="1:13" x14ac:dyDescent="0.25">
      <c r="A35" t="s">
        <v>23</v>
      </c>
      <c r="B35">
        <v>24.8</v>
      </c>
      <c r="C35">
        <v>22.9</v>
      </c>
      <c r="D35">
        <v>29</v>
      </c>
      <c r="E35">
        <v>28.5</v>
      </c>
      <c r="F35">
        <v>28.1</v>
      </c>
      <c r="G35">
        <v>28.3</v>
      </c>
      <c r="H35">
        <v>27.8</v>
      </c>
      <c r="I35">
        <v>33.4</v>
      </c>
      <c r="J35">
        <v>32.299999999999997</v>
      </c>
      <c r="K35">
        <v>29.6</v>
      </c>
      <c r="L35">
        <v>27.8</v>
      </c>
      <c r="M35">
        <v>22.2</v>
      </c>
    </row>
    <row r="36" spans="1:13" x14ac:dyDescent="0.25">
      <c r="A36" t="s">
        <v>24</v>
      </c>
      <c r="B36">
        <v>11.8</v>
      </c>
      <c r="C36">
        <v>10.8</v>
      </c>
      <c r="D36">
        <v>9.5</v>
      </c>
      <c r="E36">
        <v>8.9</v>
      </c>
      <c r="F36">
        <v>5.9</v>
      </c>
      <c r="G36">
        <v>6.5</v>
      </c>
      <c r="H36">
        <v>7.4</v>
      </c>
      <c r="I36">
        <v>7.2</v>
      </c>
      <c r="J36">
        <v>6.8</v>
      </c>
      <c r="K36">
        <v>6.8</v>
      </c>
      <c r="L36">
        <v>6.5</v>
      </c>
      <c r="M36">
        <v>6.1</v>
      </c>
    </row>
    <row r="37" spans="1:13" ht="15.75" thickBot="1" x14ac:dyDescent="0.3">
      <c r="A37" s="63" t="s">
        <v>25</v>
      </c>
      <c r="B37" s="64" t="s">
        <v>22</v>
      </c>
      <c r="C37" s="64" t="s">
        <v>22</v>
      </c>
      <c r="D37" s="64" t="s">
        <v>22</v>
      </c>
      <c r="E37" s="63">
        <v>11.3</v>
      </c>
      <c r="F37" s="63">
        <v>8.9</v>
      </c>
      <c r="G37" s="63">
        <v>10.199999999999999</v>
      </c>
      <c r="H37" s="63">
        <v>10.9</v>
      </c>
      <c r="I37" s="63">
        <v>8.9</v>
      </c>
      <c r="J37" s="63">
        <v>11.9</v>
      </c>
      <c r="K37" s="63">
        <v>8.6999999999999993</v>
      </c>
      <c r="L37" s="63">
        <v>7.4</v>
      </c>
      <c r="M37" s="63">
        <v>9.6999999999999993</v>
      </c>
    </row>
    <row r="41" spans="1:13" x14ac:dyDescent="0.25">
      <c r="A41" s="2" t="s">
        <v>605</v>
      </c>
    </row>
    <row r="42" spans="1:13" x14ac:dyDescent="0.25">
      <c r="A42" s="32" t="s">
        <v>421</v>
      </c>
    </row>
    <row r="44" spans="1:13" ht="15.75" thickBot="1" x14ac:dyDescent="0.3">
      <c r="A44" s="63"/>
      <c r="B44" s="63">
        <v>2010</v>
      </c>
      <c r="C44" s="63">
        <v>2011</v>
      </c>
      <c r="D44" s="63">
        <v>2012</v>
      </c>
      <c r="E44" s="63">
        <v>2013</v>
      </c>
      <c r="F44" s="63">
        <v>2014</v>
      </c>
      <c r="G44" s="63">
        <v>2015</v>
      </c>
      <c r="H44" s="63">
        <v>2016</v>
      </c>
      <c r="I44" s="63">
        <v>2017</v>
      </c>
      <c r="J44" s="63">
        <v>2018</v>
      </c>
      <c r="K44" s="63">
        <v>2019</v>
      </c>
      <c r="L44" s="63">
        <v>2020</v>
      </c>
      <c r="M44" s="63">
        <v>2023</v>
      </c>
    </row>
    <row r="45" spans="1:13" x14ac:dyDescent="0.25">
      <c r="A45" t="s">
        <v>21</v>
      </c>
      <c r="B45">
        <v>20</v>
      </c>
      <c r="C45">
        <v>19.2</v>
      </c>
      <c r="D45">
        <v>18.3</v>
      </c>
      <c r="E45">
        <v>18.5</v>
      </c>
      <c r="F45">
        <v>17.899999999999999</v>
      </c>
      <c r="G45">
        <v>17.600000000000001</v>
      </c>
      <c r="H45">
        <v>17.5</v>
      </c>
      <c r="I45">
        <v>16.7</v>
      </c>
      <c r="J45">
        <v>17.7</v>
      </c>
      <c r="K45">
        <v>16.8</v>
      </c>
      <c r="L45">
        <v>16.899999999999999</v>
      </c>
      <c r="M45">
        <v>17.600000000000001</v>
      </c>
    </row>
    <row r="46" spans="1:13" x14ac:dyDescent="0.25">
      <c r="A46" t="s">
        <v>23</v>
      </c>
      <c r="B46">
        <v>17.7</v>
      </c>
      <c r="C46">
        <v>18.100000000000001</v>
      </c>
      <c r="D46">
        <v>15.5</v>
      </c>
      <c r="E46">
        <v>13.9</v>
      </c>
      <c r="F46">
        <v>14.8</v>
      </c>
      <c r="G46">
        <v>14.8</v>
      </c>
      <c r="H46">
        <v>17</v>
      </c>
      <c r="I46">
        <v>16.7</v>
      </c>
      <c r="J46">
        <v>16.100000000000001</v>
      </c>
      <c r="K46">
        <v>18.7</v>
      </c>
      <c r="L46">
        <v>16.8</v>
      </c>
      <c r="M46">
        <v>14.7</v>
      </c>
    </row>
    <row r="47" spans="1:13" x14ac:dyDescent="0.25">
      <c r="A47" t="s">
        <v>24</v>
      </c>
      <c r="B47">
        <v>12.3</v>
      </c>
      <c r="C47">
        <v>11.1</v>
      </c>
      <c r="D47">
        <v>10.199999999999999</v>
      </c>
      <c r="E47">
        <v>10.3</v>
      </c>
      <c r="F47">
        <v>9.6</v>
      </c>
      <c r="G47">
        <v>8.8000000000000007</v>
      </c>
      <c r="H47">
        <v>8.8000000000000007</v>
      </c>
      <c r="I47">
        <v>8.9</v>
      </c>
      <c r="J47">
        <v>8.3000000000000007</v>
      </c>
      <c r="K47">
        <v>8.5</v>
      </c>
      <c r="L47">
        <v>8.4</v>
      </c>
      <c r="M47">
        <v>6.8</v>
      </c>
    </row>
    <row r="48" spans="1:13" ht="15.75" thickBot="1" x14ac:dyDescent="0.3">
      <c r="A48" s="63" t="s">
        <v>25</v>
      </c>
      <c r="B48" s="64" t="s">
        <v>22</v>
      </c>
      <c r="C48" s="64" t="s">
        <v>22</v>
      </c>
      <c r="D48" s="64" t="s">
        <v>22</v>
      </c>
      <c r="E48" s="63">
        <v>13.1</v>
      </c>
      <c r="F48" s="63">
        <v>13.6</v>
      </c>
      <c r="G48" s="63">
        <v>14.1</v>
      </c>
      <c r="H48" s="63">
        <v>12.6</v>
      </c>
      <c r="I48" s="63">
        <v>10.5</v>
      </c>
      <c r="J48" s="63">
        <v>11.6</v>
      </c>
      <c r="K48" s="63">
        <v>11.9</v>
      </c>
      <c r="L48" s="63">
        <v>10.3</v>
      </c>
      <c r="M48" s="63">
        <v>11.6</v>
      </c>
    </row>
    <row r="50" spans="1:9" x14ac:dyDescent="0.25">
      <c r="A50" t="s">
        <v>28</v>
      </c>
    </row>
    <row r="51" spans="1:9" x14ac:dyDescent="0.25">
      <c r="A51" t="s">
        <v>606</v>
      </c>
    </row>
    <row r="53" spans="1:9" x14ac:dyDescent="0.25">
      <c r="A53" s="28" t="s">
        <v>30</v>
      </c>
    </row>
    <row r="54" spans="1:9" x14ac:dyDescent="0.25">
      <c r="A54" t="s">
        <v>31</v>
      </c>
    </row>
    <row r="56" spans="1:9" x14ac:dyDescent="0.25">
      <c r="A56" s="28" t="s">
        <v>32</v>
      </c>
    </row>
    <row r="57" spans="1:9" x14ac:dyDescent="0.25">
      <c r="A57" t="s">
        <v>46</v>
      </c>
    </row>
    <row r="62" spans="1:9" x14ac:dyDescent="0.25">
      <c r="A62" s="29" t="s">
        <v>35</v>
      </c>
    </row>
    <row r="63" spans="1:9" x14ac:dyDescent="0.25">
      <c r="A63" s="30" t="s">
        <v>607</v>
      </c>
      <c r="B63" s="16"/>
      <c r="C63" s="16"/>
      <c r="D63" s="16"/>
      <c r="E63" s="16"/>
      <c r="F63" s="16"/>
      <c r="G63" s="16"/>
      <c r="H63" s="16"/>
      <c r="I63" s="16"/>
    </row>
    <row r="64" spans="1:9" x14ac:dyDescent="0.25">
      <c r="A64" s="16"/>
      <c r="B64" s="16"/>
      <c r="C64" s="16"/>
      <c r="D64" s="16"/>
      <c r="E64" s="16"/>
      <c r="F64" s="16"/>
      <c r="G64" s="16"/>
      <c r="H64" s="16"/>
      <c r="I64" s="16"/>
    </row>
    <row r="65" spans="1:9" x14ac:dyDescent="0.25">
      <c r="A65" s="16"/>
      <c r="B65" s="16"/>
      <c r="C65" s="16"/>
      <c r="D65" s="16"/>
      <c r="E65" s="16"/>
      <c r="F65" s="16"/>
      <c r="G65" s="16"/>
      <c r="H65" s="16"/>
      <c r="I65" s="16"/>
    </row>
    <row r="66" spans="1:9" x14ac:dyDescent="0.25">
      <c r="A66" s="16"/>
      <c r="B66" s="16"/>
      <c r="C66" s="16"/>
      <c r="D66" s="16"/>
      <c r="E66" s="16"/>
      <c r="F66" s="16"/>
      <c r="G66" s="16"/>
      <c r="H66" s="16"/>
      <c r="I66" s="16"/>
    </row>
    <row r="67" spans="1:9" x14ac:dyDescent="0.25">
      <c r="A67" s="16"/>
      <c r="B67" s="16"/>
      <c r="C67" s="16"/>
      <c r="D67" s="16"/>
      <c r="E67" s="16"/>
      <c r="F67" s="16"/>
      <c r="G67" s="16"/>
      <c r="H67" s="16"/>
      <c r="I67" s="16"/>
    </row>
    <row r="68" spans="1:9" x14ac:dyDescent="0.25">
      <c r="A68" s="16"/>
      <c r="B68" s="16"/>
      <c r="C68" s="16"/>
      <c r="D68" s="16"/>
      <c r="E68" s="16"/>
      <c r="F68" s="16"/>
      <c r="G68" s="16"/>
      <c r="H68" s="16"/>
      <c r="I68" s="16"/>
    </row>
    <row r="69" spans="1:9" x14ac:dyDescent="0.25">
      <c r="A69" s="16"/>
      <c r="B69" s="16"/>
      <c r="C69" s="16"/>
      <c r="D69" s="16"/>
      <c r="E69" s="16"/>
      <c r="F69" s="16"/>
      <c r="G69" s="16"/>
      <c r="H69" s="16"/>
      <c r="I69" s="16"/>
    </row>
    <row r="70" spans="1:9" x14ac:dyDescent="0.25">
      <c r="A70" s="16"/>
      <c r="B70" s="16"/>
      <c r="C70" s="16"/>
      <c r="D70" s="16"/>
      <c r="E70" s="16"/>
      <c r="F70" s="16"/>
      <c r="G70" s="16"/>
      <c r="H70" s="16"/>
      <c r="I70" s="16"/>
    </row>
  </sheetData>
  <mergeCells count="11">
    <mergeCell ref="A12:C12"/>
    <mergeCell ref="B13:C13"/>
    <mergeCell ref="B14:C14"/>
    <mergeCell ref="B15:C15"/>
    <mergeCell ref="A63:I70"/>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9D24"/>
  </sheetPr>
  <dimension ref="A1:I63"/>
  <sheetViews>
    <sheetView workbookViewId="0">
      <selection activeCell="I1" sqref="I1"/>
    </sheetView>
  </sheetViews>
  <sheetFormatPr defaultRowHeight="15" x14ac:dyDescent="0.25"/>
  <cols>
    <col min="1" max="1" width="15.7109375" customWidth="1"/>
  </cols>
  <sheetData>
    <row r="1" spans="1:4" ht="23.25" x14ac:dyDescent="0.35">
      <c r="A1" s="62" t="s">
        <v>592</v>
      </c>
    </row>
    <row r="2" spans="1:4" x14ac:dyDescent="0.25">
      <c r="A2" s="4" t="str">
        <f>HYPERLINK("#CONTENTS!A1", "CONTENTS")</f>
        <v>CONTENTS</v>
      </c>
    </row>
    <row r="5" spans="1:4" x14ac:dyDescent="0.25">
      <c r="A5" s="5" t="s">
        <v>1</v>
      </c>
      <c r="B5" s="6"/>
      <c r="C5" s="6"/>
      <c r="D5" s="7"/>
    </row>
    <row r="6" spans="1:4" x14ac:dyDescent="0.25">
      <c r="A6" s="20" t="s">
        <v>2</v>
      </c>
      <c r="B6" s="17" t="s">
        <v>608</v>
      </c>
      <c r="C6" s="17"/>
      <c r="D6" s="17"/>
    </row>
    <row r="7" spans="1:4" x14ac:dyDescent="0.25">
      <c r="A7" s="12" t="s">
        <v>4</v>
      </c>
      <c r="B7" s="9" t="s">
        <v>609</v>
      </c>
      <c r="C7" s="9"/>
      <c r="D7" s="9"/>
    </row>
    <row r="8" spans="1:4" x14ac:dyDescent="0.25">
      <c r="A8" s="12" t="s">
        <v>6</v>
      </c>
      <c r="B8" s="10" t="s">
        <v>610</v>
      </c>
      <c r="C8" s="9"/>
      <c r="D8" s="9"/>
    </row>
    <row r="9" spans="1:4" x14ac:dyDescent="0.25">
      <c r="A9" s="12" t="s">
        <v>8</v>
      </c>
      <c r="B9" s="10" t="s">
        <v>9</v>
      </c>
      <c r="C9" s="9"/>
      <c r="D9" s="9"/>
    </row>
    <row r="10" spans="1:4" x14ac:dyDescent="0.25">
      <c r="A10" s="13" t="s">
        <v>10</v>
      </c>
      <c r="B10" s="14" t="s">
        <v>11</v>
      </c>
      <c r="C10" s="15"/>
      <c r="D10" s="15"/>
    </row>
    <row r="12" spans="1:4" x14ac:dyDescent="0.25">
      <c r="A12" s="5" t="s">
        <v>12</v>
      </c>
      <c r="B12" s="6"/>
      <c r="C12" s="7"/>
    </row>
    <row r="13" spans="1:4" x14ac:dyDescent="0.25">
      <c r="A13" s="20" t="s">
        <v>13</v>
      </c>
      <c r="B13" s="17" t="s">
        <v>14</v>
      </c>
      <c r="C13" s="17"/>
    </row>
    <row r="14" spans="1:4" x14ac:dyDescent="0.25">
      <c r="A14" s="12" t="s">
        <v>15</v>
      </c>
      <c r="B14" s="31" t="s">
        <v>40</v>
      </c>
      <c r="C14" s="31"/>
    </row>
    <row r="15" spans="1:4" x14ac:dyDescent="0.25">
      <c r="A15" s="13" t="s">
        <v>17</v>
      </c>
      <c r="B15" s="19" t="s">
        <v>40</v>
      </c>
      <c r="C15" s="19"/>
    </row>
    <row r="19" spans="1:4" x14ac:dyDescent="0.25">
      <c r="A19" s="2" t="s">
        <v>611</v>
      </c>
    </row>
    <row r="20" spans="1:4" x14ac:dyDescent="0.25">
      <c r="A20" s="22" t="s">
        <v>132</v>
      </c>
    </row>
    <row r="22" spans="1:4" ht="15.75" thickBot="1" x14ac:dyDescent="0.3">
      <c r="A22" s="63"/>
      <c r="B22" s="63">
        <v>2012</v>
      </c>
      <c r="C22" s="63">
        <v>2015</v>
      </c>
      <c r="D22" s="63">
        <v>2018</v>
      </c>
    </row>
    <row r="23" spans="1:4" x14ac:dyDescent="0.25">
      <c r="A23" t="s">
        <v>21</v>
      </c>
      <c r="B23">
        <v>102.1</v>
      </c>
      <c r="C23">
        <v>102.6</v>
      </c>
      <c r="D23">
        <v>103.4</v>
      </c>
    </row>
    <row r="24" spans="1:4" x14ac:dyDescent="0.25">
      <c r="A24" t="s">
        <v>23</v>
      </c>
      <c r="B24">
        <v>101.5</v>
      </c>
      <c r="C24">
        <v>101.8</v>
      </c>
      <c r="D24">
        <v>103</v>
      </c>
    </row>
    <row r="25" spans="1:4" x14ac:dyDescent="0.25">
      <c r="A25" t="s">
        <v>24</v>
      </c>
      <c r="B25">
        <v>101.4</v>
      </c>
      <c r="C25">
        <v>101.9</v>
      </c>
      <c r="D25">
        <v>103.1</v>
      </c>
    </row>
    <row r="26" spans="1:4" ht="15.75" thickBot="1" x14ac:dyDescent="0.3">
      <c r="A26" s="63" t="s">
        <v>25</v>
      </c>
      <c r="B26" s="63">
        <v>101</v>
      </c>
      <c r="C26" s="63">
        <v>101.7</v>
      </c>
      <c r="D26" s="63">
        <v>102.4</v>
      </c>
    </row>
    <row r="30" spans="1:4" x14ac:dyDescent="0.25">
      <c r="A30" s="2" t="s">
        <v>612</v>
      </c>
    </row>
    <row r="31" spans="1:4" x14ac:dyDescent="0.25">
      <c r="A31" s="22" t="s">
        <v>132</v>
      </c>
    </row>
    <row r="33" spans="1:4" ht="15.75" thickBot="1" x14ac:dyDescent="0.3">
      <c r="A33" s="63"/>
      <c r="B33" s="63">
        <v>2012</v>
      </c>
      <c r="C33" s="63">
        <v>2015</v>
      </c>
      <c r="D33" s="63">
        <v>2018</v>
      </c>
    </row>
    <row r="34" spans="1:4" x14ac:dyDescent="0.25">
      <c r="A34" t="s">
        <v>21</v>
      </c>
      <c r="B34">
        <v>2.66</v>
      </c>
      <c r="C34">
        <v>2.67</v>
      </c>
      <c r="D34">
        <v>2.69</v>
      </c>
    </row>
    <row r="35" spans="1:4" x14ac:dyDescent="0.25">
      <c r="A35" t="s">
        <v>23</v>
      </c>
      <c r="B35">
        <v>4.4400000000000004</v>
      </c>
      <c r="C35">
        <v>4.45</v>
      </c>
      <c r="D35">
        <v>4.5</v>
      </c>
    </row>
    <row r="36" spans="1:4" x14ac:dyDescent="0.25">
      <c r="A36" t="s">
        <v>24</v>
      </c>
      <c r="B36">
        <v>1.78</v>
      </c>
      <c r="C36">
        <v>1.78</v>
      </c>
      <c r="D36">
        <v>1.81</v>
      </c>
    </row>
    <row r="37" spans="1:4" ht="15.75" thickBot="1" x14ac:dyDescent="0.3">
      <c r="A37" s="63" t="s">
        <v>25</v>
      </c>
      <c r="B37" s="63">
        <v>1.88</v>
      </c>
      <c r="C37" s="63">
        <v>1.89</v>
      </c>
      <c r="D37" s="63">
        <v>1.9</v>
      </c>
    </row>
    <row r="41" spans="1:4" x14ac:dyDescent="0.25">
      <c r="A41" s="2" t="s">
        <v>613</v>
      </c>
    </row>
    <row r="42" spans="1:4" x14ac:dyDescent="0.25">
      <c r="A42" s="22" t="s">
        <v>132</v>
      </c>
    </row>
    <row r="44" spans="1:4" ht="15.75" thickBot="1" x14ac:dyDescent="0.3">
      <c r="A44" s="63"/>
      <c r="B44" s="63">
        <v>2012</v>
      </c>
      <c r="C44" s="63">
        <v>2015</v>
      </c>
      <c r="D44" s="63">
        <v>2018</v>
      </c>
    </row>
    <row r="45" spans="1:4" x14ac:dyDescent="0.25">
      <c r="A45" t="s">
        <v>21</v>
      </c>
      <c r="B45">
        <v>109341</v>
      </c>
      <c r="C45">
        <v>109908</v>
      </c>
      <c r="D45">
        <v>110702</v>
      </c>
    </row>
    <row r="46" spans="1:4" x14ac:dyDescent="0.25">
      <c r="A46" t="s">
        <v>23</v>
      </c>
      <c r="B46">
        <v>1911</v>
      </c>
      <c r="C46">
        <v>1915</v>
      </c>
      <c r="D46">
        <v>1938</v>
      </c>
    </row>
    <row r="47" spans="1:4" x14ac:dyDescent="0.25">
      <c r="A47" t="s">
        <v>24</v>
      </c>
      <c r="B47">
        <v>1003</v>
      </c>
      <c r="C47">
        <v>1008</v>
      </c>
      <c r="D47">
        <v>1020</v>
      </c>
    </row>
    <row r="48" spans="1:4" ht="15.75" thickBot="1" x14ac:dyDescent="0.3">
      <c r="A48" s="63" t="s">
        <v>25</v>
      </c>
      <c r="B48" s="63">
        <v>1454</v>
      </c>
      <c r="C48" s="63">
        <v>1465</v>
      </c>
      <c r="D48" s="63">
        <v>1475</v>
      </c>
    </row>
    <row r="50" spans="1:9" x14ac:dyDescent="0.25">
      <c r="A50" t="s">
        <v>28</v>
      </c>
    </row>
    <row r="51" spans="1:9" x14ac:dyDescent="0.25">
      <c r="A51" t="s">
        <v>614</v>
      </c>
    </row>
    <row r="56" spans="1:9" x14ac:dyDescent="0.25">
      <c r="A56" s="29" t="s">
        <v>35</v>
      </c>
    </row>
    <row r="57" spans="1:9" x14ac:dyDescent="0.25">
      <c r="A57" s="30" t="s">
        <v>615</v>
      </c>
      <c r="B57" s="16"/>
      <c r="C57" s="16"/>
      <c r="D57" s="16"/>
      <c r="E57" s="16"/>
      <c r="F57" s="16"/>
      <c r="G57" s="16"/>
      <c r="H57" s="16"/>
      <c r="I57" s="16"/>
    </row>
    <row r="58" spans="1:9" x14ac:dyDescent="0.25">
      <c r="A58" s="16"/>
      <c r="B58" s="16"/>
      <c r="C58" s="16"/>
      <c r="D58" s="16"/>
      <c r="E58" s="16"/>
      <c r="F58" s="16"/>
      <c r="G58" s="16"/>
      <c r="H58" s="16"/>
      <c r="I58" s="16"/>
    </row>
    <row r="59" spans="1:9" x14ac:dyDescent="0.25">
      <c r="A59" s="16"/>
      <c r="B59" s="16"/>
      <c r="C59" s="16"/>
      <c r="D59" s="16"/>
      <c r="E59" s="16"/>
      <c r="F59" s="16"/>
      <c r="G59" s="16"/>
      <c r="H59" s="16"/>
      <c r="I59" s="16"/>
    </row>
    <row r="60" spans="1:9" x14ac:dyDescent="0.25">
      <c r="A60" s="16"/>
      <c r="B60" s="16"/>
      <c r="C60" s="16"/>
      <c r="D60" s="16"/>
      <c r="E60" s="16"/>
      <c r="F60" s="16"/>
      <c r="G60" s="16"/>
      <c r="H60" s="16"/>
      <c r="I60" s="16"/>
    </row>
    <row r="61" spans="1:9" x14ac:dyDescent="0.25">
      <c r="A61" s="16"/>
      <c r="B61" s="16"/>
      <c r="C61" s="16"/>
      <c r="D61" s="16"/>
      <c r="E61" s="16"/>
      <c r="F61" s="16"/>
      <c r="G61" s="16"/>
      <c r="H61" s="16"/>
      <c r="I61" s="16"/>
    </row>
    <row r="62" spans="1:9" x14ac:dyDescent="0.25">
      <c r="A62" s="16"/>
      <c r="B62" s="16"/>
      <c r="C62" s="16"/>
      <c r="D62" s="16"/>
      <c r="E62" s="16"/>
      <c r="F62" s="16"/>
      <c r="G62" s="16"/>
      <c r="H62" s="16"/>
      <c r="I62" s="16"/>
    </row>
    <row r="63" spans="1:9" x14ac:dyDescent="0.25">
      <c r="A63" s="16"/>
      <c r="B63" s="16"/>
      <c r="C63" s="16"/>
      <c r="D63" s="16"/>
      <c r="E63" s="16"/>
      <c r="F63" s="16"/>
      <c r="G63" s="16"/>
      <c r="H63" s="16"/>
      <c r="I63" s="16"/>
    </row>
  </sheetData>
  <mergeCells count="11">
    <mergeCell ref="A12:C12"/>
    <mergeCell ref="B13:C13"/>
    <mergeCell ref="B14:C14"/>
    <mergeCell ref="B15:C15"/>
    <mergeCell ref="A57:I63"/>
    <mergeCell ref="A5:D5"/>
    <mergeCell ref="B6:D6"/>
    <mergeCell ref="B7:D7"/>
    <mergeCell ref="B8:D8"/>
    <mergeCell ref="B9:D9"/>
    <mergeCell ref="B10:D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D9D24"/>
  </sheetPr>
  <dimension ref="A1:N140"/>
  <sheetViews>
    <sheetView workbookViewId="0">
      <selection activeCell="I1" sqref="I1"/>
    </sheetView>
  </sheetViews>
  <sheetFormatPr defaultRowHeight="15" x14ac:dyDescent="0.25"/>
  <cols>
    <col min="1" max="1" width="15.7109375" customWidth="1"/>
  </cols>
  <sheetData>
    <row r="1" spans="1:5" ht="23.25" x14ac:dyDescent="0.35">
      <c r="A1" s="62" t="s">
        <v>592</v>
      </c>
    </row>
    <row r="2" spans="1:5" x14ac:dyDescent="0.25">
      <c r="A2" s="4" t="str">
        <f>HYPERLINK("#CONTENTS!A1", "CONTENTS")</f>
        <v>CONTENTS</v>
      </c>
    </row>
    <row r="5" spans="1:5" x14ac:dyDescent="0.25">
      <c r="A5" s="5" t="s">
        <v>1</v>
      </c>
      <c r="B5" s="6"/>
      <c r="C5" s="6"/>
      <c r="D5" s="6"/>
      <c r="E5" s="7"/>
    </row>
    <row r="6" spans="1:5" ht="30" customHeight="1" x14ac:dyDescent="0.25">
      <c r="A6" s="11" t="s">
        <v>2</v>
      </c>
      <c r="B6" s="8" t="s">
        <v>616</v>
      </c>
      <c r="C6" s="8"/>
      <c r="D6" s="8"/>
      <c r="E6" s="8"/>
    </row>
    <row r="7" spans="1:5" x14ac:dyDescent="0.25">
      <c r="A7" s="12" t="s">
        <v>4</v>
      </c>
      <c r="B7" s="9" t="s">
        <v>617</v>
      </c>
      <c r="C7" s="9"/>
      <c r="D7" s="9"/>
      <c r="E7" s="9"/>
    </row>
    <row r="8" spans="1:5" x14ac:dyDescent="0.25">
      <c r="A8" s="12" t="s">
        <v>6</v>
      </c>
      <c r="B8" s="10" t="s">
        <v>618</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6"/>
      <c r="D12" s="7"/>
    </row>
    <row r="13" spans="1:5" x14ac:dyDescent="0.25">
      <c r="A13" s="20" t="s">
        <v>13</v>
      </c>
      <c r="B13" s="17" t="s">
        <v>14</v>
      </c>
      <c r="C13" s="17"/>
      <c r="D13" s="17"/>
    </row>
    <row r="14" spans="1:5" x14ac:dyDescent="0.25">
      <c r="A14" s="12" t="s">
        <v>15</v>
      </c>
      <c r="B14" s="9" t="s">
        <v>619</v>
      </c>
      <c r="C14" s="9"/>
      <c r="D14" s="9"/>
    </row>
    <row r="15" spans="1:5" x14ac:dyDescent="0.25">
      <c r="A15" s="13" t="s">
        <v>17</v>
      </c>
      <c r="B15" s="19" t="s">
        <v>18</v>
      </c>
      <c r="C15" s="19"/>
      <c r="D15" s="19"/>
    </row>
    <row r="19" spans="1:14" x14ac:dyDescent="0.25">
      <c r="A19" s="2" t="s">
        <v>620</v>
      </c>
    </row>
    <row r="20" spans="1:14" x14ac:dyDescent="0.25">
      <c r="A20" s="22" t="s">
        <v>621</v>
      </c>
    </row>
    <row r="22" spans="1:14" ht="15.75" thickBot="1" x14ac:dyDescent="0.3">
      <c r="A22" s="63"/>
      <c r="B22" s="63">
        <v>2010</v>
      </c>
      <c r="C22" s="63">
        <v>2011</v>
      </c>
      <c r="D22" s="63">
        <v>2012</v>
      </c>
      <c r="E22" s="63">
        <v>2013</v>
      </c>
      <c r="F22" s="63">
        <v>2014</v>
      </c>
      <c r="G22" s="63">
        <v>2015</v>
      </c>
      <c r="H22" s="63">
        <v>2016</v>
      </c>
      <c r="I22" s="63">
        <v>2017</v>
      </c>
      <c r="J22" s="63">
        <v>2018</v>
      </c>
      <c r="K22" s="63">
        <v>2019</v>
      </c>
      <c r="L22" s="63">
        <v>2020</v>
      </c>
      <c r="M22" s="63">
        <v>2021</v>
      </c>
      <c r="N22" s="63">
        <v>2022</v>
      </c>
    </row>
    <row r="23" spans="1:14" x14ac:dyDescent="0.25">
      <c r="A23" t="s">
        <v>21</v>
      </c>
      <c r="B23">
        <v>6.7</v>
      </c>
      <c r="C23">
        <v>6.5</v>
      </c>
      <c r="D23">
        <v>6</v>
      </c>
      <c r="E23">
        <v>5.5</v>
      </c>
      <c r="F23">
        <v>5.5</v>
      </c>
      <c r="G23">
        <v>5.5</v>
      </c>
      <c r="H23">
        <v>5.4</v>
      </c>
      <c r="I23">
        <v>5.3</v>
      </c>
      <c r="J23">
        <v>5.2</v>
      </c>
      <c r="K23">
        <v>5.0999999999999996</v>
      </c>
      <c r="L23">
        <v>4.2</v>
      </c>
      <c r="M23">
        <v>4.5</v>
      </c>
      <c r="N23">
        <v>4.5999999999999996</v>
      </c>
    </row>
    <row r="24" spans="1:14" x14ac:dyDescent="0.25">
      <c r="A24" t="s">
        <v>23</v>
      </c>
      <c r="B24">
        <v>4.5999999999999996</v>
      </c>
      <c r="C24">
        <v>3.9</v>
      </c>
      <c r="D24">
        <v>3</v>
      </c>
      <c r="E24">
        <v>3.4</v>
      </c>
      <c r="F24">
        <v>3.2</v>
      </c>
      <c r="G24">
        <v>3.1</v>
      </c>
      <c r="H24">
        <v>3.7</v>
      </c>
      <c r="I24">
        <v>3</v>
      </c>
      <c r="J24">
        <v>3</v>
      </c>
      <c r="K24">
        <v>3.4</v>
      </c>
      <c r="L24">
        <v>2.8</v>
      </c>
      <c r="M24">
        <v>2.2000000000000002</v>
      </c>
      <c r="N24">
        <v>2.6</v>
      </c>
    </row>
    <row r="25" spans="1:14" ht="15.75" thickBot="1" x14ac:dyDescent="0.3">
      <c r="A25" s="63" t="s">
        <v>24</v>
      </c>
      <c r="B25" s="63">
        <v>9.9</v>
      </c>
      <c r="C25" s="63">
        <v>9.8000000000000007</v>
      </c>
      <c r="D25" s="63">
        <v>9.1999999999999993</v>
      </c>
      <c r="E25" s="63">
        <v>8.6999999999999993</v>
      </c>
      <c r="F25" s="63">
        <v>7.3</v>
      </c>
      <c r="G25" s="63">
        <v>8.4</v>
      </c>
      <c r="H25" s="63">
        <v>7.5</v>
      </c>
      <c r="I25" s="63">
        <v>8.1999999999999993</v>
      </c>
      <c r="J25" s="63">
        <v>7.9</v>
      </c>
      <c r="K25" s="63">
        <v>7.5</v>
      </c>
      <c r="L25" s="63">
        <v>6.1</v>
      </c>
      <c r="M25" s="63">
        <v>7.5</v>
      </c>
      <c r="N25" s="63">
        <v>7.1</v>
      </c>
    </row>
    <row r="29" spans="1:14" x14ac:dyDescent="0.25">
      <c r="A29" s="2" t="s">
        <v>622</v>
      </c>
    </row>
    <row r="30" spans="1:14" x14ac:dyDescent="0.25">
      <c r="A30" s="22" t="s">
        <v>621</v>
      </c>
    </row>
    <row r="32" spans="1:14" ht="15.75" thickBot="1" x14ac:dyDescent="0.3">
      <c r="A32" s="63"/>
      <c r="B32" s="63">
        <v>2010</v>
      </c>
      <c r="C32" s="63">
        <v>2011</v>
      </c>
      <c r="D32" s="63">
        <v>2012</v>
      </c>
      <c r="E32" s="63">
        <v>2013</v>
      </c>
      <c r="F32" s="63">
        <v>2014</v>
      </c>
      <c r="G32" s="63">
        <v>2015</v>
      </c>
      <c r="H32" s="63">
        <v>2016</v>
      </c>
      <c r="I32" s="63">
        <v>2017</v>
      </c>
      <c r="J32" s="63">
        <v>2018</v>
      </c>
      <c r="K32" s="63">
        <v>2019</v>
      </c>
      <c r="L32" s="63">
        <v>2020</v>
      </c>
      <c r="M32" s="63">
        <v>2021</v>
      </c>
      <c r="N32" s="63">
        <v>2022</v>
      </c>
    </row>
    <row r="33" spans="1:14" x14ac:dyDescent="0.25">
      <c r="A33" t="s">
        <v>21</v>
      </c>
      <c r="B33">
        <v>29576</v>
      </c>
      <c r="C33">
        <v>28730</v>
      </c>
      <c r="D33">
        <v>26487</v>
      </c>
      <c r="E33">
        <v>24213</v>
      </c>
      <c r="F33">
        <v>24128</v>
      </c>
      <c r="G33">
        <v>24358</v>
      </c>
      <c r="H33">
        <v>23808</v>
      </c>
      <c r="I33">
        <v>23392</v>
      </c>
      <c r="J33">
        <v>23328</v>
      </c>
      <c r="K33">
        <v>22756</v>
      </c>
      <c r="L33">
        <v>18833</v>
      </c>
      <c r="M33">
        <v>19917</v>
      </c>
      <c r="N33">
        <v>20653</v>
      </c>
    </row>
    <row r="34" spans="1:14" x14ac:dyDescent="0.25">
      <c r="A34" t="s">
        <v>23</v>
      </c>
      <c r="B34">
        <v>255</v>
      </c>
      <c r="C34">
        <v>220</v>
      </c>
      <c r="D34">
        <v>167</v>
      </c>
      <c r="E34">
        <v>191</v>
      </c>
      <c r="F34">
        <v>182</v>
      </c>
      <c r="G34">
        <v>178</v>
      </c>
      <c r="H34">
        <v>211</v>
      </c>
      <c r="I34">
        <v>175</v>
      </c>
      <c r="J34">
        <v>171</v>
      </c>
      <c r="K34">
        <v>199</v>
      </c>
      <c r="L34">
        <v>163</v>
      </c>
      <c r="M34">
        <v>130</v>
      </c>
      <c r="N34">
        <v>154</v>
      </c>
    </row>
    <row r="35" spans="1:14" ht="15.75" thickBot="1" x14ac:dyDescent="0.3">
      <c r="A35" s="63" t="s">
        <v>24</v>
      </c>
      <c r="B35" s="63">
        <v>426</v>
      </c>
      <c r="C35" s="63">
        <v>418</v>
      </c>
      <c r="D35" s="63">
        <v>393</v>
      </c>
      <c r="E35" s="63">
        <v>368</v>
      </c>
      <c r="F35" s="63">
        <v>308</v>
      </c>
      <c r="G35" s="63">
        <v>348</v>
      </c>
      <c r="H35" s="63">
        <v>307</v>
      </c>
      <c r="I35" s="63">
        <v>331</v>
      </c>
      <c r="J35" s="63">
        <v>317</v>
      </c>
      <c r="K35" s="63">
        <v>297</v>
      </c>
      <c r="L35" s="63">
        <v>237</v>
      </c>
      <c r="M35" s="63">
        <v>292</v>
      </c>
      <c r="N35" s="63">
        <v>275</v>
      </c>
    </row>
    <row r="39" spans="1:14" x14ac:dyDescent="0.25">
      <c r="A39" s="2" t="s">
        <v>620</v>
      </c>
    </row>
    <row r="40" spans="1:14" x14ac:dyDescent="0.25">
      <c r="A40" s="22" t="s">
        <v>623</v>
      </c>
    </row>
    <row r="42" spans="1:14" ht="15.75" thickBot="1" x14ac:dyDescent="0.3">
      <c r="A42" s="63"/>
      <c r="B42" s="63">
        <v>2010</v>
      </c>
      <c r="C42" s="63">
        <v>2011</v>
      </c>
      <c r="D42" s="63">
        <v>2012</v>
      </c>
      <c r="E42" s="63">
        <v>2013</v>
      </c>
      <c r="F42" s="63">
        <v>2014</v>
      </c>
      <c r="G42" s="63">
        <v>2015</v>
      </c>
      <c r="H42" s="63">
        <v>2016</v>
      </c>
      <c r="I42" s="63">
        <v>2017</v>
      </c>
      <c r="J42" s="63">
        <v>2018</v>
      </c>
      <c r="K42" s="63">
        <v>2019</v>
      </c>
      <c r="L42" s="63">
        <v>2020</v>
      </c>
      <c r="M42" s="63">
        <v>2021</v>
      </c>
      <c r="N42" s="63">
        <v>2022</v>
      </c>
    </row>
    <row r="43" spans="1:14" x14ac:dyDescent="0.25">
      <c r="A43" t="s">
        <v>21</v>
      </c>
      <c r="B43">
        <v>0.5</v>
      </c>
      <c r="C43">
        <v>0.5</v>
      </c>
      <c r="D43">
        <v>0.4</v>
      </c>
      <c r="E43">
        <v>0.4</v>
      </c>
      <c r="F43">
        <v>0.4</v>
      </c>
      <c r="G43">
        <v>0.4</v>
      </c>
      <c r="H43">
        <v>0.4</v>
      </c>
      <c r="I43">
        <v>0.4</v>
      </c>
      <c r="J43">
        <v>0.5</v>
      </c>
      <c r="K43">
        <v>0.4</v>
      </c>
      <c r="L43">
        <v>0.3</v>
      </c>
      <c r="M43">
        <v>0.4</v>
      </c>
      <c r="N43">
        <v>0.4</v>
      </c>
    </row>
    <row r="44" spans="1:14" x14ac:dyDescent="0.25">
      <c r="A44" t="s">
        <v>23</v>
      </c>
      <c r="B44">
        <v>0.5</v>
      </c>
      <c r="C44">
        <v>0.2</v>
      </c>
      <c r="D44">
        <v>0.1</v>
      </c>
      <c r="E44">
        <v>0.2</v>
      </c>
      <c r="F44">
        <v>0.2</v>
      </c>
      <c r="G44">
        <v>0.3</v>
      </c>
      <c r="H44">
        <v>0.4</v>
      </c>
      <c r="I44">
        <v>0.2</v>
      </c>
      <c r="J44">
        <v>0.4</v>
      </c>
      <c r="K44">
        <v>0.2</v>
      </c>
      <c r="L44">
        <v>0.2</v>
      </c>
      <c r="M44">
        <v>0.2</v>
      </c>
      <c r="N44">
        <v>0.2</v>
      </c>
    </row>
    <row r="45" spans="1:14" ht="15.75" thickBot="1" x14ac:dyDescent="0.3">
      <c r="A45" s="63" t="s">
        <v>24</v>
      </c>
      <c r="B45" s="63">
        <v>0.8</v>
      </c>
      <c r="C45" s="63">
        <v>0.5</v>
      </c>
      <c r="D45" s="63">
        <v>1</v>
      </c>
      <c r="E45" s="63">
        <v>0.9</v>
      </c>
      <c r="F45" s="63">
        <v>0.5</v>
      </c>
      <c r="G45" s="63">
        <v>0.4</v>
      </c>
      <c r="H45" s="63">
        <v>0.8</v>
      </c>
      <c r="I45" s="63">
        <v>0.5</v>
      </c>
      <c r="J45" s="63">
        <v>0.7</v>
      </c>
      <c r="K45" s="63">
        <v>0.5</v>
      </c>
      <c r="L45" s="63">
        <v>0.5</v>
      </c>
      <c r="M45" s="63">
        <v>0.9</v>
      </c>
      <c r="N45" s="63">
        <v>1</v>
      </c>
    </row>
    <row r="49" spans="1:14" x14ac:dyDescent="0.25">
      <c r="A49" s="2" t="s">
        <v>622</v>
      </c>
    </row>
    <row r="50" spans="1:14" x14ac:dyDescent="0.25">
      <c r="A50" s="22" t="s">
        <v>623</v>
      </c>
    </row>
    <row r="52" spans="1:14" ht="15.75" thickBot="1" x14ac:dyDescent="0.3">
      <c r="A52" s="63"/>
      <c r="B52" s="63">
        <v>2010</v>
      </c>
      <c r="C52" s="63">
        <v>2011</v>
      </c>
      <c r="D52" s="63">
        <v>2012</v>
      </c>
      <c r="E52" s="63">
        <v>2013</v>
      </c>
      <c r="F52" s="63">
        <v>2014</v>
      </c>
      <c r="G52" s="63">
        <v>2015</v>
      </c>
      <c r="H52" s="63">
        <v>2016</v>
      </c>
      <c r="I52" s="63">
        <v>2017</v>
      </c>
      <c r="J52" s="63">
        <v>2018</v>
      </c>
      <c r="K52" s="63">
        <v>2019</v>
      </c>
      <c r="L52" s="63">
        <v>2020</v>
      </c>
      <c r="M52" s="63">
        <v>2021</v>
      </c>
      <c r="N52" s="63">
        <v>2022</v>
      </c>
    </row>
    <row r="53" spans="1:14" x14ac:dyDescent="0.25">
      <c r="A53" t="s">
        <v>21</v>
      </c>
      <c r="B53">
        <v>2197</v>
      </c>
      <c r="C53">
        <v>2041</v>
      </c>
      <c r="D53">
        <v>1830</v>
      </c>
      <c r="E53">
        <v>1863</v>
      </c>
      <c r="F53">
        <v>1766</v>
      </c>
      <c r="G53">
        <v>1926</v>
      </c>
      <c r="H53">
        <v>1920</v>
      </c>
      <c r="I53">
        <v>1977</v>
      </c>
      <c r="J53">
        <v>2020</v>
      </c>
      <c r="K53">
        <v>1939</v>
      </c>
      <c r="L53">
        <v>1476</v>
      </c>
      <c r="M53">
        <v>1748</v>
      </c>
      <c r="N53">
        <v>1834</v>
      </c>
    </row>
    <row r="54" spans="1:14" x14ac:dyDescent="0.25">
      <c r="A54" t="s">
        <v>23</v>
      </c>
      <c r="B54">
        <v>26</v>
      </c>
      <c r="C54">
        <v>12</v>
      </c>
      <c r="D54">
        <v>8</v>
      </c>
      <c r="E54">
        <v>12</v>
      </c>
      <c r="F54">
        <v>14</v>
      </c>
      <c r="G54">
        <v>16</v>
      </c>
      <c r="H54">
        <v>25</v>
      </c>
      <c r="I54">
        <v>12</v>
      </c>
      <c r="J54">
        <v>21</v>
      </c>
      <c r="K54">
        <v>14</v>
      </c>
      <c r="L54">
        <v>14</v>
      </c>
      <c r="M54">
        <v>11</v>
      </c>
      <c r="N54">
        <v>12</v>
      </c>
    </row>
    <row r="55" spans="1:14" ht="15.75" thickBot="1" x14ac:dyDescent="0.3">
      <c r="A55" s="63" t="s">
        <v>24</v>
      </c>
      <c r="B55" s="63">
        <v>33</v>
      </c>
      <c r="C55" s="63">
        <v>23</v>
      </c>
      <c r="D55" s="63">
        <v>42</v>
      </c>
      <c r="E55" s="63">
        <v>38</v>
      </c>
      <c r="F55" s="63">
        <v>22</v>
      </c>
      <c r="G55" s="63">
        <v>16</v>
      </c>
      <c r="H55" s="63">
        <v>34</v>
      </c>
      <c r="I55" s="63">
        <v>22</v>
      </c>
      <c r="J55" s="63">
        <v>28</v>
      </c>
      <c r="K55" s="63">
        <v>18</v>
      </c>
      <c r="L55" s="63">
        <v>19</v>
      </c>
      <c r="M55" s="63">
        <v>36</v>
      </c>
      <c r="N55" s="63">
        <v>38</v>
      </c>
    </row>
    <row r="59" spans="1:14" x14ac:dyDescent="0.25">
      <c r="A59" s="2" t="s">
        <v>620</v>
      </c>
    </row>
    <row r="60" spans="1:14" x14ac:dyDescent="0.25">
      <c r="A60" s="22" t="s">
        <v>624</v>
      </c>
    </row>
    <row r="62" spans="1:14" ht="15.75" thickBot="1" x14ac:dyDescent="0.3">
      <c r="A62" s="63"/>
      <c r="B62" s="63">
        <v>2010</v>
      </c>
      <c r="C62" s="63">
        <v>2011</v>
      </c>
      <c r="D62" s="63">
        <v>2012</v>
      </c>
      <c r="E62" s="63">
        <v>2013</v>
      </c>
      <c r="F62" s="63">
        <v>2014</v>
      </c>
      <c r="G62" s="63">
        <v>2015</v>
      </c>
      <c r="H62" s="63">
        <v>2016</v>
      </c>
      <c r="I62" s="63">
        <v>2017</v>
      </c>
      <c r="J62" s="63">
        <v>2018</v>
      </c>
      <c r="K62" s="63">
        <v>2019</v>
      </c>
      <c r="L62" s="63">
        <v>2020</v>
      </c>
      <c r="M62" s="63">
        <v>2021</v>
      </c>
      <c r="N62" s="63">
        <v>2022</v>
      </c>
    </row>
    <row r="63" spans="1:14" x14ac:dyDescent="0.25">
      <c r="A63" t="s">
        <v>21</v>
      </c>
      <c r="B63">
        <v>2.5</v>
      </c>
      <c r="C63">
        <v>2.4</v>
      </c>
      <c r="D63">
        <v>2.2000000000000002</v>
      </c>
      <c r="E63">
        <v>2.1</v>
      </c>
      <c r="F63">
        <v>2.1</v>
      </c>
      <c r="G63">
        <v>2</v>
      </c>
      <c r="H63">
        <v>2</v>
      </c>
      <c r="I63">
        <v>2</v>
      </c>
      <c r="J63">
        <v>2</v>
      </c>
      <c r="K63">
        <v>2</v>
      </c>
      <c r="L63">
        <v>1.7</v>
      </c>
      <c r="M63">
        <v>1.7</v>
      </c>
      <c r="N63">
        <v>1.7</v>
      </c>
    </row>
    <row r="64" spans="1:14" x14ac:dyDescent="0.25">
      <c r="A64" t="s">
        <v>23</v>
      </c>
      <c r="B64">
        <v>1.4</v>
      </c>
      <c r="C64">
        <v>1.2</v>
      </c>
      <c r="D64">
        <v>1.1000000000000001</v>
      </c>
      <c r="E64">
        <v>1.1000000000000001</v>
      </c>
      <c r="F64">
        <v>0.8</v>
      </c>
      <c r="G64">
        <v>1.1000000000000001</v>
      </c>
      <c r="H64">
        <v>1.2</v>
      </c>
      <c r="I64">
        <v>0.9</v>
      </c>
      <c r="J64">
        <v>0.8</v>
      </c>
      <c r="K64">
        <v>1.1000000000000001</v>
      </c>
      <c r="L64">
        <v>0.9</v>
      </c>
      <c r="M64">
        <v>0.8</v>
      </c>
      <c r="N64">
        <v>0.8</v>
      </c>
    </row>
    <row r="65" spans="1:14" ht="15.75" thickBot="1" x14ac:dyDescent="0.3">
      <c r="A65" s="63" t="s">
        <v>24</v>
      </c>
      <c r="B65" s="63">
        <v>6.2</v>
      </c>
      <c r="C65" s="63">
        <v>5.9</v>
      </c>
      <c r="D65" s="63">
        <v>5.4</v>
      </c>
      <c r="E65" s="63">
        <v>5</v>
      </c>
      <c r="F65" s="63">
        <v>4.5</v>
      </c>
      <c r="G65" s="63">
        <v>5.3</v>
      </c>
      <c r="H65" s="63">
        <v>4.3</v>
      </c>
      <c r="I65" s="63">
        <v>4.5999999999999996</v>
      </c>
      <c r="J65" s="63">
        <v>4.4000000000000004</v>
      </c>
      <c r="K65" s="63">
        <v>4.2</v>
      </c>
      <c r="L65" s="63">
        <v>3.6</v>
      </c>
      <c r="M65" s="63">
        <v>4.2</v>
      </c>
      <c r="N65" s="63">
        <v>3.8</v>
      </c>
    </row>
    <row r="69" spans="1:14" x14ac:dyDescent="0.25">
      <c r="A69" s="2" t="s">
        <v>622</v>
      </c>
    </row>
    <row r="70" spans="1:14" x14ac:dyDescent="0.25">
      <c r="A70" s="22" t="s">
        <v>624</v>
      </c>
    </row>
    <row r="72" spans="1:14" ht="15.75" thickBot="1" x14ac:dyDescent="0.3">
      <c r="A72" s="63"/>
      <c r="B72" s="63">
        <v>2010</v>
      </c>
      <c r="C72" s="63">
        <v>2011</v>
      </c>
      <c r="D72" s="63">
        <v>2012</v>
      </c>
      <c r="E72" s="63">
        <v>2013</v>
      </c>
      <c r="F72" s="63">
        <v>2014</v>
      </c>
      <c r="G72" s="63">
        <v>2015</v>
      </c>
      <c r="H72" s="63">
        <v>2016</v>
      </c>
      <c r="I72" s="63">
        <v>2017</v>
      </c>
      <c r="J72" s="63">
        <v>2018</v>
      </c>
      <c r="K72" s="63">
        <v>2019</v>
      </c>
      <c r="L72" s="63">
        <v>2020</v>
      </c>
      <c r="M72" s="63">
        <v>2021</v>
      </c>
      <c r="N72" s="63">
        <v>2022</v>
      </c>
    </row>
    <row r="73" spans="1:14" x14ac:dyDescent="0.25">
      <c r="A73" t="s">
        <v>21</v>
      </c>
      <c r="B73">
        <v>11197</v>
      </c>
      <c r="C73">
        <v>10768</v>
      </c>
      <c r="D73">
        <v>9848</v>
      </c>
      <c r="E73">
        <v>9120</v>
      </c>
      <c r="F73">
        <v>9108</v>
      </c>
      <c r="G73">
        <v>8891</v>
      </c>
      <c r="H73">
        <v>9101</v>
      </c>
      <c r="I73">
        <v>8982</v>
      </c>
      <c r="J73">
        <v>8939</v>
      </c>
      <c r="K73">
        <v>8809</v>
      </c>
      <c r="L73">
        <v>7455</v>
      </c>
      <c r="M73">
        <v>7590</v>
      </c>
      <c r="N73">
        <v>7478</v>
      </c>
    </row>
    <row r="74" spans="1:14" x14ac:dyDescent="0.25">
      <c r="A74" t="s">
        <v>23</v>
      </c>
      <c r="B74">
        <v>78</v>
      </c>
      <c r="C74">
        <v>69</v>
      </c>
      <c r="D74">
        <v>59</v>
      </c>
      <c r="E74">
        <v>59</v>
      </c>
      <c r="F74">
        <v>46</v>
      </c>
      <c r="G74">
        <v>62</v>
      </c>
      <c r="H74">
        <v>66</v>
      </c>
      <c r="I74">
        <v>53</v>
      </c>
      <c r="J74">
        <v>49</v>
      </c>
      <c r="K74">
        <v>64</v>
      </c>
      <c r="L74">
        <v>52</v>
      </c>
      <c r="M74">
        <v>45</v>
      </c>
      <c r="N74">
        <v>47</v>
      </c>
    </row>
    <row r="75" spans="1:14" ht="15.75" thickBot="1" x14ac:dyDescent="0.3">
      <c r="A75" s="63" t="s">
        <v>24</v>
      </c>
      <c r="B75" s="63">
        <v>265</v>
      </c>
      <c r="C75" s="63">
        <v>252</v>
      </c>
      <c r="D75" s="63">
        <v>230</v>
      </c>
      <c r="E75" s="63">
        <v>213</v>
      </c>
      <c r="F75" s="63">
        <v>191</v>
      </c>
      <c r="G75" s="63">
        <v>220</v>
      </c>
      <c r="H75" s="63">
        <v>176</v>
      </c>
      <c r="I75" s="63">
        <v>186</v>
      </c>
      <c r="J75" s="63">
        <v>175</v>
      </c>
      <c r="K75" s="63">
        <v>164</v>
      </c>
      <c r="L75" s="63">
        <v>142</v>
      </c>
      <c r="M75" s="63">
        <v>163</v>
      </c>
      <c r="N75" s="63">
        <v>145</v>
      </c>
    </row>
    <row r="79" spans="1:14" x14ac:dyDescent="0.25">
      <c r="A79" s="2" t="s">
        <v>620</v>
      </c>
    </row>
    <row r="80" spans="1:14" x14ac:dyDescent="0.25">
      <c r="A80" s="22" t="s">
        <v>625</v>
      </c>
    </row>
    <row r="82" spans="1:14" ht="15.75" thickBot="1" x14ac:dyDescent="0.3">
      <c r="A82" s="63"/>
      <c r="B82" s="63">
        <v>2010</v>
      </c>
      <c r="C82" s="63">
        <v>2011</v>
      </c>
      <c r="D82" s="63">
        <v>2012</v>
      </c>
      <c r="E82" s="63">
        <v>2013</v>
      </c>
      <c r="F82" s="63">
        <v>2014</v>
      </c>
      <c r="G82" s="63">
        <v>2015</v>
      </c>
      <c r="H82" s="63">
        <v>2016</v>
      </c>
      <c r="I82" s="63">
        <v>2017</v>
      </c>
      <c r="J82" s="63">
        <v>2018</v>
      </c>
      <c r="K82" s="63">
        <v>2019</v>
      </c>
      <c r="L82" s="63">
        <v>2020</v>
      </c>
      <c r="M82" s="63">
        <v>2021</v>
      </c>
      <c r="N82" s="63">
        <v>2022</v>
      </c>
    </row>
    <row r="83" spans="1:14" x14ac:dyDescent="0.25">
      <c r="A83" t="s">
        <v>21</v>
      </c>
      <c r="B83">
        <v>3.6</v>
      </c>
      <c r="C83">
        <v>3.5</v>
      </c>
      <c r="D83">
        <v>3.2</v>
      </c>
      <c r="E83">
        <v>2.9</v>
      </c>
      <c r="F83">
        <v>2.8</v>
      </c>
      <c r="G83">
        <v>2.9</v>
      </c>
      <c r="H83">
        <v>2.9</v>
      </c>
      <c r="I83">
        <v>2.8</v>
      </c>
      <c r="J83">
        <v>2.8</v>
      </c>
      <c r="K83">
        <v>2.7</v>
      </c>
      <c r="L83">
        <v>2.2000000000000002</v>
      </c>
      <c r="M83">
        <v>2.2999999999999998</v>
      </c>
      <c r="N83">
        <v>2.2999999999999998</v>
      </c>
    </row>
    <row r="84" spans="1:14" x14ac:dyDescent="0.25">
      <c r="A84" t="s">
        <v>23</v>
      </c>
      <c r="B84">
        <v>2.7</v>
      </c>
      <c r="C84">
        <v>2.5</v>
      </c>
      <c r="D84">
        <v>1.8</v>
      </c>
      <c r="E84">
        <v>2.1</v>
      </c>
      <c r="F84">
        <v>2.2000000000000002</v>
      </c>
      <c r="G84">
        <v>1.8</v>
      </c>
      <c r="H84">
        <v>2.1</v>
      </c>
      <c r="I84">
        <v>1.9</v>
      </c>
      <c r="J84">
        <v>1.7</v>
      </c>
      <c r="K84">
        <v>2.1</v>
      </c>
      <c r="L84">
        <v>1.7</v>
      </c>
      <c r="M84">
        <v>1.3</v>
      </c>
      <c r="N84">
        <v>1.6</v>
      </c>
    </row>
    <row r="85" spans="1:14" ht="15.75" thickBot="1" x14ac:dyDescent="0.3">
      <c r="A85" s="63" t="s">
        <v>24</v>
      </c>
      <c r="B85" s="63">
        <v>3</v>
      </c>
      <c r="C85" s="63">
        <v>3.3</v>
      </c>
      <c r="D85" s="63">
        <v>2.8</v>
      </c>
      <c r="E85" s="63">
        <v>2.8</v>
      </c>
      <c r="F85" s="63">
        <v>2.2999999999999998</v>
      </c>
      <c r="G85" s="63">
        <v>2.7</v>
      </c>
      <c r="H85" s="63">
        <v>2.4</v>
      </c>
      <c r="I85" s="63">
        <v>3</v>
      </c>
      <c r="J85" s="63">
        <v>2.9</v>
      </c>
      <c r="K85" s="63">
        <v>2.9</v>
      </c>
      <c r="L85" s="63">
        <v>1.9</v>
      </c>
      <c r="M85" s="63">
        <v>2.4</v>
      </c>
      <c r="N85" s="63">
        <v>2.4</v>
      </c>
    </row>
    <row r="89" spans="1:14" x14ac:dyDescent="0.25">
      <c r="A89" s="2" t="s">
        <v>622</v>
      </c>
    </row>
    <row r="90" spans="1:14" x14ac:dyDescent="0.25">
      <c r="A90" s="22" t="s">
        <v>625</v>
      </c>
    </row>
    <row r="92" spans="1:14" ht="15.75" thickBot="1" x14ac:dyDescent="0.3">
      <c r="A92" s="63"/>
      <c r="B92" s="63">
        <v>2010</v>
      </c>
      <c r="C92" s="63">
        <v>2011</v>
      </c>
      <c r="D92" s="63">
        <v>2012</v>
      </c>
      <c r="E92" s="63">
        <v>2013</v>
      </c>
      <c r="F92" s="63">
        <v>2014</v>
      </c>
      <c r="G92" s="63">
        <v>2015</v>
      </c>
      <c r="H92" s="63">
        <v>2016</v>
      </c>
      <c r="I92" s="63">
        <v>2017</v>
      </c>
      <c r="J92" s="63">
        <v>2018</v>
      </c>
      <c r="K92" s="63">
        <v>2019</v>
      </c>
      <c r="L92" s="63">
        <v>2020</v>
      </c>
      <c r="M92" s="63">
        <v>2021</v>
      </c>
      <c r="N92" s="63">
        <v>2022</v>
      </c>
    </row>
    <row r="93" spans="1:14" x14ac:dyDescent="0.25">
      <c r="A93" t="s">
        <v>21</v>
      </c>
      <c r="B93">
        <v>15828</v>
      </c>
      <c r="C93">
        <v>15266</v>
      </c>
      <c r="D93">
        <v>14024</v>
      </c>
      <c r="E93">
        <v>12597</v>
      </c>
      <c r="F93">
        <v>12603</v>
      </c>
      <c r="G93">
        <v>12888</v>
      </c>
      <c r="H93">
        <v>12760</v>
      </c>
      <c r="I93">
        <v>12424</v>
      </c>
      <c r="J93">
        <v>12358</v>
      </c>
      <c r="K93">
        <v>11977</v>
      </c>
      <c r="L93">
        <v>9887</v>
      </c>
      <c r="M93">
        <v>10292</v>
      </c>
      <c r="N93">
        <v>10392</v>
      </c>
    </row>
    <row r="94" spans="1:14" x14ac:dyDescent="0.25">
      <c r="A94" t="s">
        <v>23</v>
      </c>
      <c r="B94">
        <v>151</v>
      </c>
      <c r="C94">
        <v>139</v>
      </c>
      <c r="D94">
        <v>100</v>
      </c>
      <c r="E94">
        <v>120</v>
      </c>
      <c r="F94">
        <v>122</v>
      </c>
      <c r="G94">
        <v>100</v>
      </c>
      <c r="H94">
        <v>120</v>
      </c>
      <c r="I94">
        <v>110</v>
      </c>
      <c r="J94">
        <v>101</v>
      </c>
      <c r="K94">
        <v>121</v>
      </c>
      <c r="L94">
        <v>97</v>
      </c>
      <c r="M94">
        <v>74</v>
      </c>
      <c r="N94">
        <v>95</v>
      </c>
    </row>
    <row r="95" spans="1:14" ht="15.75" thickBot="1" x14ac:dyDescent="0.3">
      <c r="A95" s="63" t="s">
        <v>24</v>
      </c>
      <c r="B95" s="63">
        <v>128</v>
      </c>
      <c r="C95" s="63">
        <v>143</v>
      </c>
      <c r="D95" s="63">
        <v>121</v>
      </c>
      <c r="E95" s="63">
        <v>117</v>
      </c>
      <c r="F95" s="63">
        <v>95</v>
      </c>
      <c r="G95" s="63">
        <v>112</v>
      </c>
      <c r="H95" s="63">
        <v>97</v>
      </c>
      <c r="I95" s="63">
        <v>123</v>
      </c>
      <c r="J95" s="63">
        <v>114</v>
      </c>
      <c r="K95" s="63">
        <v>115</v>
      </c>
      <c r="L95" s="63">
        <v>76</v>
      </c>
      <c r="M95" s="63">
        <v>93</v>
      </c>
      <c r="N95" s="63">
        <v>92</v>
      </c>
    </row>
    <row r="99" spans="1:14" x14ac:dyDescent="0.25">
      <c r="A99" s="2" t="s">
        <v>620</v>
      </c>
    </row>
    <row r="100" spans="1:14" x14ac:dyDescent="0.25">
      <c r="A100" s="22" t="s">
        <v>626</v>
      </c>
    </row>
    <row r="102" spans="1:14" ht="15.75" thickBot="1" x14ac:dyDescent="0.3">
      <c r="A102" s="63"/>
      <c r="B102" s="63">
        <v>2010</v>
      </c>
      <c r="C102" s="63">
        <v>2011</v>
      </c>
      <c r="D102" s="63">
        <v>2012</v>
      </c>
      <c r="E102" s="63">
        <v>2013</v>
      </c>
      <c r="F102" s="63">
        <v>2014</v>
      </c>
      <c r="G102" s="63">
        <v>2015</v>
      </c>
      <c r="H102" s="63">
        <v>2016</v>
      </c>
      <c r="I102" s="63">
        <v>2017</v>
      </c>
      <c r="J102" s="63">
        <v>2018</v>
      </c>
      <c r="K102" s="63">
        <v>2019</v>
      </c>
      <c r="L102" s="63">
        <v>2020</v>
      </c>
      <c r="M102" s="63">
        <v>2021</v>
      </c>
      <c r="N102" s="63">
        <v>2022</v>
      </c>
    </row>
    <row r="103" spans="1:14" x14ac:dyDescent="0.25">
      <c r="A103" t="s">
        <v>21</v>
      </c>
      <c r="B103">
        <v>0.1</v>
      </c>
      <c r="C103">
        <v>0.1</v>
      </c>
      <c r="D103">
        <v>0.2</v>
      </c>
      <c r="E103">
        <v>0.1</v>
      </c>
      <c r="F103">
        <v>0.1</v>
      </c>
      <c r="G103">
        <v>0.1</v>
      </c>
      <c r="H103">
        <v>0</v>
      </c>
      <c r="I103">
        <v>0</v>
      </c>
      <c r="J103">
        <v>0</v>
      </c>
      <c r="K103">
        <v>0</v>
      </c>
      <c r="L103">
        <v>0</v>
      </c>
      <c r="M103">
        <v>0.1</v>
      </c>
      <c r="N103">
        <v>0</v>
      </c>
    </row>
    <row r="104" spans="1:14" x14ac:dyDescent="0.25">
      <c r="A104" t="s">
        <v>23</v>
      </c>
      <c r="B104" s="26" t="s">
        <v>22</v>
      </c>
      <c r="C104" s="26" t="s">
        <v>22</v>
      </c>
      <c r="D104" s="26" t="s">
        <v>22</v>
      </c>
      <c r="E104" s="26" t="s">
        <v>22</v>
      </c>
      <c r="F104" s="26" t="s">
        <v>22</v>
      </c>
      <c r="G104" s="26" t="s">
        <v>22</v>
      </c>
      <c r="H104" s="26" t="s">
        <v>22</v>
      </c>
      <c r="I104" s="26" t="s">
        <v>22</v>
      </c>
      <c r="J104" s="26" t="s">
        <v>22</v>
      </c>
      <c r="K104" s="26" t="s">
        <v>22</v>
      </c>
      <c r="L104" s="26" t="s">
        <v>22</v>
      </c>
      <c r="M104" s="26" t="s">
        <v>22</v>
      </c>
      <c r="N104" s="26" t="s">
        <v>22</v>
      </c>
    </row>
    <row r="105" spans="1:14" ht="15.75" thickBot="1" x14ac:dyDescent="0.3">
      <c r="A105" s="63" t="s">
        <v>24</v>
      </c>
      <c r="B105" s="64" t="s">
        <v>22</v>
      </c>
      <c r="C105" s="64" t="s">
        <v>22</v>
      </c>
      <c r="D105" s="64" t="s">
        <v>22</v>
      </c>
      <c r="E105" s="64" t="s">
        <v>22</v>
      </c>
      <c r="F105" s="64" t="s">
        <v>22</v>
      </c>
      <c r="G105" s="64" t="s">
        <v>22</v>
      </c>
      <c r="H105" s="64" t="s">
        <v>22</v>
      </c>
      <c r="I105" s="64" t="s">
        <v>22</v>
      </c>
      <c r="J105" s="64" t="s">
        <v>22</v>
      </c>
      <c r="K105" s="64" t="s">
        <v>22</v>
      </c>
      <c r="L105" s="64" t="s">
        <v>22</v>
      </c>
      <c r="M105" s="64" t="s">
        <v>22</v>
      </c>
      <c r="N105" s="64" t="s">
        <v>22</v>
      </c>
    </row>
    <row r="109" spans="1:14" x14ac:dyDescent="0.25">
      <c r="A109" s="2" t="s">
        <v>622</v>
      </c>
    </row>
    <row r="110" spans="1:14" x14ac:dyDescent="0.25">
      <c r="A110" s="22" t="s">
        <v>626</v>
      </c>
    </row>
    <row r="112" spans="1:14" ht="15.75" thickBot="1" x14ac:dyDescent="0.3">
      <c r="A112" s="63"/>
      <c r="B112" s="63">
        <v>2010</v>
      </c>
      <c r="C112" s="63">
        <v>2011</v>
      </c>
      <c r="D112" s="63">
        <v>2012</v>
      </c>
      <c r="E112" s="63">
        <v>2013</v>
      </c>
      <c r="F112" s="63">
        <v>2014</v>
      </c>
      <c r="G112" s="63">
        <v>2015</v>
      </c>
      <c r="H112" s="63">
        <v>2016</v>
      </c>
      <c r="I112" s="63">
        <v>2017</v>
      </c>
      <c r="J112" s="63">
        <v>2018</v>
      </c>
      <c r="K112" s="63">
        <v>2019</v>
      </c>
      <c r="L112" s="63">
        <v>2020</v>
      </c>
      <c r="M112" s="63">
        <v>2021</v>
      </c>
      <c r="N112" s="63">
        <v>2022</v>
      </c>
    </row>
    <row r="113" spans="1:14" x14ac:dyDescent="0.25">
      <c r="A113" t="s">
        <v>21</v>
      </c>
      <c r="B113">
        <v>354</v>
      </c>
      <c r="C113">
        <v>655</v>
      </c>
      <c r="D113">
        <v>785</v>
      </c>
      <c r="E113">
        <v>633</v>
      </c>
      <c r="F113">
        <v>651</v>
      </c>
      <c r="G113">
        <v>653</v>
      </c>
      <c r="H113">
        <v>27</v>
      </c>
      <c r="I113">
        <v>9</v>
      </c>
      <c r="J113">
        <v>11</v>
      </c>
      <c r="K113">
        <v>31</v>
      </c>
      <c r="L113">
        <v>15</v>
      </c>
      <c r="M113">
        <v>287</v>
      </c>
      <c r="N113">
        <v>1</v>
      </c>
    </row>
    <row r="114" spans="1:14" x14ac:dyDescent="0.25">
      <c r="A114" t="s">
        <v>23</v>
      </c>
      <c r="B114" s="26" t="s">
        <v>22</v>
      </c>
      <c r="C114" s="26" t="s">
        <v>22</v>
      </c>
      <c r="D114" s="26" t="s">
        <v>22</v>
      </c>
      <c r="E114" s="26" t="s">
        <v>22</v>
      </c>
      <c r="F114" s="26" t="s">
        <v>22</v>
      </c>
      <c r="G114" s="26" t="s">
        <v>22</v>
      </c>
      <c r="H114" s="26" t="s">
        <v>22</v>
      </c>
      <c r="I114" s="26" t="s">
        <v>22</v>
      </c>
      <c r="J114" s="26" t="s">
        <v>22</v>
      </c>
      <c r="K114" s="26" t="s">
        <v>22</v>
      </c>
      <c r="L114" s="26" t="s">
        <v>22</v>
      </c>
      <c r="M114" s="26" t="s">
        <v>22</v>
      </c>
      <c r="N114" s="26" t="s">
        <v>22</v>
      </c>
    </row>
    <row r="115" spans="1:14" ht="15.75" thickBot="1" x14ac:dyDescent="0.3">
      <c r="A115" s="63" t="s">
        <v>24</v>
      </c>
      <c r="B115" s="64" t="s">
        <v>22</v>
      </c>
      <c r="C115" s="64" t="s">
        <v>22</v>
      </c>
      <c r="D115" s="64" t="s">
        <v>22</v>
      </c>
      <c r="E115" s="64" t="s">
        <v>22</v>
      </c>
      <c r="F115" s="64" t="s">
        <v>22</v>
      </c>
      <c r="G115" s="64" t="s">
        <v>22</v>
      </c>
      <c r="H115" s="64" t="s">
        <v>22</v>
      </c>
      <c r="I115" s="64" t="s">
        <v>22</v>
      </c>
      <c r="J115" s="64" t="s">
        <v>22</v>
      </c>
      <c r="K115" s="64" t="s">
        <v>22</v>
      </c>
      <c r="L115" s="64" t="s">
        <v>22</v>
      </c>
      <c r="M115" s="64" t="s">
        <v>22</v>
      </c>
      <c r="N115" s="64" t="s">
        <v>22</v>
      </c>
    </row>
    <row r="117" spans="1:14" x14ac:dyDescent="0.25">
      <c r="A117" t="s">
        <v>627</v>
      </c>
    </row>
    <row r="118" spans="1:14" x14ac:dyDescent="0.25">
      <c r="A118" t="s">
        <v>628</v>
      </c>
    </row>
    <row r="120" spans="1:14" x14ac:dyDescent="0.25">
      <c r="A120" s="28" t="s">
        <v>30</v>
      </c>
    </row>
    <row r="121" spans="1:14" x14ac:dyDescent="0.25">
      <c r="A121" t="s">
        <v>31</v>
      </c>
    </row>
    <row r="123" spans="1:14" x14ac:dyDescent="0.25">
      <c r="A123" s="28" t="s">
        <v>32</v>
      </c>
    </row>
    <row r="124" spans="1:14" x14ac:dyDescent="0.25">
      <c r="A124" t="s">
        <v>275</v>
      </c>
    </row>
    <row r="125" spans="1:14" x14ac:dyDescent="0.25">
      <c r="A125" t="s">
        <v>33</v>
      </c>
    </row>
    <row r="126" spans="1:14" x14ac:dyDescent="0.25">
      <c r="A126" t="s">
        <v>34</v>
      </c>
    </row>
    <row r="127" spans="1:14" x14ac:dyDescent="0.25">
      <c r="A127" t="s">
        <v>46</v>
      </c>
    </row>
    <row r="128" spans="1:14" x14ac:dyDescent="0.25">
      <c r="A128" t="s">
        <v>371</v>
      </c>
    </row>
    <row r="133" spans="1:9" x14ac:dyDescent="0.25">
      <c r="A133" s="29" t="s">
        <v>35</v>
      </c>
    </row>
    <row r="134" spans="1:9" x14ac:dyDescent="0.25">
      <c r="A134" s="30" t="s">
        <v>629</v>
      </c>
      <c r="B134" s="16"/>
      <c r="C134" s="16"/>
      <c r="D134" s="16"/>
      <c r="E134" s="16"/>
      <c r="F134" s="16"/>
      <c r="G134" s="16"/>
      <c r="H134" s="16"/>
      <c r="I134" s="16"/>
    </row>
    <row r="135" spans="1:9" x14ac:dyDescent="0.25">
      <c r="A135" s="16"/>
      <c r="B135" s="16"/>
      <c r="C135" s="16"/>
      <c r="D135" s="16"/>
      <c r="E135" s="16"/>
      <c r="F135" s="16"/>
      <c r="G135" s="16"/>
      <c r="H135" s="16"/>
      <c r="I135" s="16"/>
    </row>
    <row r="136" spans="1:9" x14ac:dyDescent="0.25">
      <c r="A136" s="16"/>
      <c r="B136" s="16"/>
      <c r="C136" s="16"/>
      <c r="D136" s="16"/>
      <c r="E136" s="16"/>
      <c r="F136" s="16"/>
      <c r="G136" s="16"/>
      <c r="H136" s="16"/>
      <c r="I136" s="16"/>
    </row>
    <row r="137" spans="1:9" x14ac:dyDescent="0.25">
      <c r="A137" s="16"/>
      <c r="B137" s="16"/>
      <c r="C137" s="16"/>
      <c r="D137" s="16"/>
      <c r="E137" s="16"/>
      <c r="F137" s="16"/>
      <c r="G137" s="16"/>
      <c r="H137" s="16"/>
      <c r="I137" s="16"/>
    </row>
    <row r="138" spans="1:9" x14ac:dyDescent="0.25">
      <c r="A138" s="16"/>
      <c r="B138" s="16"/>
      <c r="C138" s="16"/>
      <c r="D138" s="16"/>
      <c r="E138" s="16"/>
      <c r="F138" s="16"/>
      <c r="G138" s="16"/>
      <c r="H138" s="16"/>
      <c r="I138" s="16"/>
    </row>
    <row r="139" spans="1:9" x14ac:dyDescent="0.25">
      <c r="A139" s="16"/>
      <c r="B139" s="16"/>
      <c r="C139" s="16"/>
      <c r="D139" s="16"/>
      <c r="E139" s="16"/>
      <c r="F139" s="16"/>
      <c r="G139" s="16"/>
      <c r="H139" s="16"/>
      <c r="I139" s="16"/>
    </row>
    <row r="140" spans="1:9" x14ac:dyDescent="0.25">
      <c r="A140" s="16"/>
      <c r="B140" s="16"/>
      <c r="C140" s="16"/>
      <c r="D140" s="16"/>
      <c r="E140" s="16"/>
      <c r="F140" s="16"/>
      <c r="G140" s="16"/>
      <c r="H140" s="16"/>
      <c r="I140" s="16"/>
    </row>
  </sheetData>
  <mergeCells count="11">
    <mergeCell ref="A12:D12"/>
    <mergeCell ref="B13:D13"/>
    <mergeCell ref="B14:D14"/>
    <mergeCell ref="B15:D15"/>
    <mergeCell ref="A134:I140"/>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9D24"/>
  </sheetPr>
  <dimension ref="A1:N49"/>
  <sheetViews>
    <sheetView workbookViewId="0">
      <selection activeCell="I1" sqref="I1"/>
    </sheetView>
  </sheetViews>
  <sheetFormatPr defaultRowHeight="15" x14ac:dyDescent="0.25"/>
  <cols>
    <col min="1" max="1" width="15.7109375" customWidth="1"/>
  </cols>
  <sheetData>
    <row r="1" spans="1:6" ht="23.25" x14ac:dyDescent="0.35">
      <c r="A1" s="62" t="s">
        <v>592</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630</v>
      </c>
      <c r="C6" s="8"/>
      <c r="D6" s="8"/>
      <c r="E6" s="8"/>
      <c r="F6" s="8"/>
    </row>
    <row r="7" spans="1:6" x14ac:dyDescent="0.25">
      <c r="A7" s="12" t="s">
        <v>4</v>
      </c>
      <c r="B7" s="9" t="s">
        <v>631</v>
      </c>
      <c r="C7" s="9"/>
      <c r="D7" s="9"/>
      <c r="E7" s="9"/>
      <c r="F7" s="9"/>
    </row>
    <row r="8" spans="1:6" x14ac:dyDescent="0.25">
      <c r="A8" s="12" t="s">
        <v>6</v>
      </c>
      <c r="B8" s="10" t="s">
        <v>632</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6"/>
      <c r="D12" s="7"/>
    </row>
    <row r="13" spans="1:6" x14ac:dyDescent="0.25">
      <c r="A13" s="20" t="s">
        <v>13</v>
      </c>
      <c r="B13" s="17" t="s">
        <v>14</v>
      </c>
      <c r="C13" s="17"/>
      <c r="D13" s="17"/>
    </row>
    <row r="14" spans="1:6" x14ac:dyDescent="0.25">
      <c r="A14" s="12" t="s">
        <v>15</v>
      </c>
      <c r="B14" s="9" t="s">
        <v>633</v>
      </c>
      <c r="C14" s="9"/>
      <c r="D14" s="9"/>
    </row>
    <row r="15" spans="1:6" x14ac:dyDescent="0.25">
      <c r="A15" s="13" t="s">
        <v>17</v>
      </c>
      <c r="B15" s="19" t="s">
        <v>18</v>
      </c>
      <c r="C15" s="19"/>
      <c r="D15" s="19"/>
    </row>
    <row r="19" spans="1:14" x14ac:dyDescent="0.25">
      <c r="A19" s="2" t="s">
        <v>634</v>
      </c>
    </row>
    <row r="20" spans="1:14" x14ac:dyDescent="0.25">
      <c r="A20" s="22" t="s">
        <v>635</v>
      </c>
    </row>
    <row r="22" spans="1:14" ht="15.75" thickBot="1" x14ac:dyDescent="0.3">
      <c r="A22" s="63"/>
      <c r="B22" s="63">
        <v>2010</v>
      </c>
      <c r="C22" s="63">
        <v>2011</v>
      </c>
      <c r="D22" s="63">
        <v>2012</v>
      </c>
      <c r="E22" s="63">
        <v>2013</v>
      </c>
      <c r="F22" s="63">
        <v>2014</v>
      </c>
      <c r="G22" s="63">
        <v>2015</v>
      </c>
      <c r="H22" s="63">
        <v>2016</v>
      </c>
      <c r="I22" s="63">
        <v>2017</v>
      </c>
      <c r="J22" s="63">
        <v>2018</v>
      </c>
      <c r="K22" s="63">
        <v>2019</v>
      </c>
      <c r="L22" s="63">
        <v>2020</v>
      </c>
      <c r="M22" s="63">
        <v>2021</v>
      </c>
      <c r="N22" s="63">
        <v>2022</v>
      </c>
    </row>
    <row r="23" spans="1:14" x14ac:dyDescent="0.25">
      <c r="A23" t="s">
        <v>21</v>
      </c>
      <c r="B23">
        <v>367509</v>
      </c>
      <c r="C23">
        <v>391884</v>
      </c>
      <c r="D23">
        <v>343480</v>
      </c>
      <c r="E23">
        <v>328781</v>
      </c>
      <c r="F23">
        <v>291671</v>
      </c>
      <c r="G23">
        <v>322139</v>
      </c>
      <c r="H23">
        <v>283047</v>
      </c>
      <c r="I23">
        <v>304667</v>
      </c>
      <c r="J23">
        <v>291931</v>
      </c>
      <c r="K23">
        <v>231973</v>
      </c>
      <c r="L23">
        <v>238582</v>
      </c>
      <c r="M23">
        <v>254867</v>
      </c>
      <c r="N23">
        <v>239086</v>
      </c>
    </row>
    <row r="24" spans="1:14" x14ac:dyDescent="0.25">
      <c r="A24" t="s">
        <v>23</v>
      </c>
      <c r="B24">
        <v>2580</v>
      </c>
      <c r="C24">
        <v>3388</v>
      </c>
      <c r="D24">
        <v>1918</v>
      </c>
      <c r="E24">
        <v>1764</v>
      </c>
      <c r="F24">
        <v>2422</v>
      </c>
      <c r="G24">
        <v>1845</v>
      </c>
      <c r="H24">
        <v>1652</v>
      </c>
      <c r="I24">
        <v>1367</v>
      </c>
      <c r="J24">
        <v>2204</v>
      </c>
      <c r="K24">
        <v>1720</v>
      </c>
      <c r="L24">
        <v>1041</v>
      </c>
      <c r="M24">
        <v>1256</v>
      </c>
      <c r="N24">
        <v>1195</v>
      </c>
    </row>
    <row r="25" spans="1:14" x14ac:dyDescent="0.25">
      <c r="A25" t="s">
        <v>24</v>
      </c>
      <c r="B25">
        <v>5435</v>
      </c>
      <c r="C25">
        <v>5907</v>
      </c>
      <c r="D25">
        <v>4254</v>
      </c>
      <c r="E25">
        <v>4127</v>
      </c>
      <c r="F25">
        <v>3796</v>
      </c>
      <c r="G25">
        <v>4714</v>
      </c>
      <c r="H25">
        <v>5199</v>
      </c>
      <c r="I25">
        <v>4753</v>
      </c>
      <c r="J25">
        <v>4804</v>
      </c>
      <c r="K25">
        <v>3563</v>
      </c>
      <c r="L25">
        <v>4260</v>
      </c>
      <c r="M25">
        <v>4369</v>
      </c>
      <c r="N25">
        <v>3813</v>
      </c>
    </row>
    <row r="26" spans="1:14" ht="15.75" thickBot="1" x14ac:dyDescent="0.3">
      <c r="A26" s="63" t="s">
        <v>25</v>
      </c>
      <c r="B26" s="63">
        <v>11877</v>
      </c>
      <c r="C26" s="63">
        <v>17520</v>
      </c>
      <c r="D26" s="63">
        <v>13373</v>
      </c>
      <c r="E26" s="63">
        <v>11205</v>
      </c>
      <c r="F26" s="63">
        <v>11554</v>
      </c>
      <c r="G26" s="63">
        <v>13180</v>
      </c>
      <c r="H26" s="63">
        <v>13759</v>
      </c>
      <c r="I26" s="63">
        <v>16205</v>
      </c>
      <c r="J26" s="63">
        <v>14716</v>
      </c>
      <c r="K26" s="63">
        <v>11130</v>
      </c>
      <c r="L26" s="63">
        <v>14381</v>
      </c>
      <c r="M26" s="63">
        <v>14850</v>
      </c>
      <c r="N26" s="63">
        <v>10799</v>
      </c>
    </row>
    <row r="30" spans="1:14" x14ac:dyDescent="0.25">
      <c r="A30" s="2" t="s">
        <v>636</v>
      </c>
    </row>
    <row r="31" spans="1:14" x14ac:dyDescent="0.25">
      <c r="A31" s="22" t="s">
        <v>635</v>
      </c>
    </row>
    <row r="33" spans="1:14" ht="15.75" thickBot="1" x14ac:dyDescent="0.3">
      <c r="A33" s="63"/>
      <c r="B33" s="63">
        <v>2010</v>
      </c>
      <c r="C33" s="63">
        <v>2011</v>
      </c>
      <c r="D33" s="63">
        <v>2012</v>
      </c>
      <c r="E33" s="63">
        <v>2013</v>
      </c>
      <c r="F33" s="63">
        <v>2014</v>
      </c>
      <c r="G33" s="63">
        <v>2015</v>
      </c>
      <c r="H33" s="63">
        <v>2016</v>
      </c>
      <c r="I33" s="63">
        <v>2017</v>
      </c>
      <c r="J33" s="63">
        <v>2018</v>
      </c>
      <c r="K33" s="63">
        <v>2019</v>
      </c>
      <c r="L33" s="63">
        <v>2020</v>
      </c>
      <c r="M33" s="63">
        <v>2021</v>
      </c>
      <c r="N33" s="63">
        <v>2022</v>
      </c>
    </row>
    <row r="34" spans="1:14" x14ac:dyDescent="0.25">
      <c r="A34" t="s">
        <v>21</v>
      </c>
      <c r="B34">
        <v>83</v>
      </c>
      <c r="C34">
        <v>89</v>
      </c>
      <c r="D34">
        <v>78</v>
      </c>
      <c r="E34">
        <v>74</v>
      </c>
      <c r="F34">
        <v>66</v>
      </c>
      <c r="G34">
        <v>73</v>
      </c>
      <c r="H34">
        <v>64</v>
      </c>
      <c r="I34">
        <v>68</v>
      </c>
      <c r="J34">
        <v>65</v>
      </c>
      <c r="K34">
        <v>52</v>
      </c>
      <c r="L34">
        <v>53</v>
      </c>
      <c r="M34">
        <v>57</v>
      </c>
      <c r="N34">
        <v>53</v>
      </c>
    </row>
    <row r="35" spans="1:14" x14ac:dyDescent="0.25">
      <c r="A35" t="s">
        <v>23</v>
      </c>
      <c r="B35">
        <v>47</v>
      </c>
      <c r="C35">
        <v>61</v>
      </c>
      <c r="D35">
        <v>34</v>
      </c>
      <c r="E35">
        <v>31</v>
      </c>
      <c r="F35">
        <v>43</v>
      </c>
      <c r="G35">
        <v>32</v>
      </c>
      <c r="H35">
        <v>29</v>
      </c>
      <c r="I35">
        <v>24</v>
      </c>
      <c r="J35">
        <v>38</v>
      </c>
      <c r="K35">
        <v>30</v>
      </c>
      <c r="L35">
        <v>18</v>
      </c>
      <c r="M35">
        <v>21</v>
      </c>
      <c r="N35">
        <v>20</v>
      </c>
    </row>
    <row r="36" spans="1:14" x14ac:dyDescent="0.25">
      <c r="A36" t="s">
        <v>24</v>
      </c>
      <c r="B36">
        <v>127</v>
      </c>
      <c r="C36">
        <v>138</v>
      </c>
      <c r="D36">
        <v>100</v>
      </c>
      <c r="E36">
        <v>98</v>
      </c>
      <c r="F36">
        <v>90</v>
      </c>
      <c r="G36">
        <v>113</v>
      </c>
      <c r="H36">
        <v>127</v>
      </c>
      <c r="I36">
        <v>117</v>
      </c>
      <c r="J36">
        <v>120</v>
      </c>
      <c r="K36">
        <v>90</v>
      </c>
      <c r="L36">
        <v>109</v>
      </c>
      <c r="M36">
        <v>113</v>
      </c>
      <c r="N36">
        <v>99</v>
      </c>
    </row>
    <row r="37" spans="1:14" ht="15.75" thickBot="1" x14ac:dyDescent="0.3">
      <c r="A37" s="63" t="s">
        <v>25</v>
      </c>
      <c r="B37" s="63">
        <v>163</v>
      </c>
      <c r="C37" s="63">
        <v>242</v>
      </c>
      <c r="D37" s="63">
        <v>186</v>
      </c>
      <c r="E37" s="63">
        <v>156</v>
      </c>
      <c r="F37" s="63">
        <v>162</v>
      </c>
      <c r="G37" s="63">
        <v>186</v>
      </c>
      <c r="H37" s="63">
        <v>195</v>
      </c>
      <c r="I37" s="63">
        <v>231</v>
      </c>
      <c r="J37" s="63">
        <v>211</v>
      </c>
      <c r="K37" s="63">
        <v>160</v>
      </c>
      <c r="L37" s="63">
        <v>208</v>
      </c>
      <c r="M37" s="63">
        <v>217</v>
      </c>
      <c r="N37" s="63">
        <v>161</v>
      </c>
    </row>
    <row r="39" spans="1:14" x14ac:dyDescent="0.25">
      <c r="A39" t="s">
        <v>134</v>
      </c>
    </row>
    <row r="40" spans="1:14" x14ac:dyDescent="0.25">
      <c r="A40" t="s">
        <v>637</v>
      </c>
    </row>
    <row r="45" spans="1:14" x14ac:dyDescent="0.25">
      <c r="A45" s="29" t="s">
        <v>35</v>
      </c>
    </row>
    <row r="46" spans="1:14" x14ac:dyDescent="0.25">
      <c r="A46" s="30" t="s">
        <v>638</v>
      </c>
      <c r="B46" s="16"/>
      <c r="C46" s="16"/>
      <c r="D46" s="16"/>
      <c r="E46" s="16"/>
      <c r="F46" s="16"/>
      <c r="G46" s="16"/>
      <c r="H46" s="16"/>
      <c r="I46" s="16"/>
    </row>
    <row r="47" spans="1:14" x14ac:dyDescent="0.25">
      <c r="A47" s="16"/>
      <c r="B47" s="16"/>
      <c r="C47" s="16"/>
      <c r="D47" s="16"/>
      <c r="E47" s="16"/>
      <c r="F47" s="16"/>
      <c r="G47" s="16"/>
      <c r="H47" s="16"/>
      <c r="I47" s="16"/>
    </row>
    <row r="48" spans="1:14" x14ac:dyDescent="0.25">
      <c r="A48" s="16"/>
      <c r="B48" s="16"/>
      <c r="C48" s="16"/>
      <c r="D48" s="16"/>
      <c r="E48" s="16"/>
      <c r="F48" s="16"/>
      <c r="G48" s="16"/>
      <c r="H48" s="16"/>
      <c r="I48" s="16"/>
    </row>
    <row r="49" spans="1:9" x14ac:dyDescent="0.25">
      <c r="A49" s="16"/>
      <c r="B49" s="16"/>
      <c r="C49" s="16"/>
      <c r="D49" s="16"/>
      <c r="E49" s="16"/>
      <c r="F49" s="16"/>
      <c r="G49" s="16"/>
      <c r="H49" s="16"/>
      <c r="I49" s="16"/>
    </row>
  </sheetData>
  <mergeCells count="11">
    <mergeCell ref="A12:D12"/>
    <mergeCell ref="B13:D13"/>
    <mergeCell ref="B14:D14"/>
    <mergeCell ref="B15:D15"/>
    <mergeCell ref="A46:I49"/>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D9D24"/>
  </sheetPr>
  <dimension ref="A1:O50"/>
  <sheetViews>
    <sheetView workbookViewId="0">
      <selection activeCell="I1" sqref="I1"/>
    </sheetView>
  </sheetViews>
  <sheetFormatPr defaultRowHeight="15" x14ac:dyDescent="0.25"/>
  <cols>
    <col min="1" max="1" width="15.7109375" customWidth="1"/>
  </cols>
  <sheetData>
    <row r="1" spans="1:5" ht="23.25" x14ac:dyDescent="0.35">
      <c r="A1" s="62" t="s">
        <v>592</v>
      </c>
    </row>
    <row r="2" spans="1:5" x14ac:dyDescent="0.25">
      <c r="A2" s="4" t="str">
        <f>HYPERLINK("#CONTENTS!A1", "CONTENTS")</f>
        <v>CONTENTS</v>
      </c>
    </row>
    <row r="5" spans="1:5" x14ac:dyDescent="0.25">
      <c r="A5" s="5" t="s">
        <v>1</v>
      </c>
      <c r="B5" s="6"/>
      <c r="C5" s="6"/>
      <c r="D5" s="6"/>
      <c r="E5" s="7"/>
    </row>
    <row r="6" spans="1:5" x14ac:dyDescent="0.25">
      <c r="A6" s="20" t="s">
        <v>2</v>
      </c>
      <c r="B6" s="17" t="s">
        <v>639</v>
      </c>
      <c r="C6" s="17"/>
      <c r="D6" s="17"/>
      <c r="E6" s="17"/>
    </row>
    <row r="7" spans="1:5" x14ac:dyDescent="0.25">
      <c r="A7" s="12" t="s">
        <v>4</v>
      </c>
      <c r="B7" s="9" t="s">
        <v>640</v>
      </c>
      <c r="C7" s="9"/>
      <c r="D7" s="9"/>
      <c r="E7" s="9"/>
    </row>
    <row r="8" spans="1:5" x14ac:dyDescent="0.25">
      <c r="A8" s="12" t="s">
        <v>6</v>
      </c>
      <c r="B8" s="10" t="s">
        <v>641</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6"/>
      <c r="D12" s="6"/>
      <c r="E12" s="7"/>
    </row>
    <row r="13" spans="1:5" x14ac:dyDescent="0.25">
      <c r="A13" s="20" t="s">
        <v>13</v>
      </c>
      <c r="B13" s="17" t="s">
        <v>95</v>
      </c>
      <c r="C13" s="17"/>
      <c r="D13" s="17"/>
      <c r="E13" s="17"/>
    </row>
    <row r="14" spans="1:5" ht="30" customHeight="1" x14ac:dyDescent="0.25">
      <c r="A14" s="21" t="s">
        <v>15</v>
      </c>
      <c r="B14" s="18" t="s">
        <v>642</v>
      </c>
      <c r="C14" s="18"/>
      <c r="D14" s="18"/>
      <c r="E14" s="18"/>
    </row>
    <row r="15" spans="1:5" x14ac:dyDescent="0.25">
      <c r="A15" s="13" t="s">
        <v>17</v>
      </c>
      <c r="B15" s="19" t="s">
        <v>18</v>
      </c>
      <c r="C15" s="19"/>
      <c r="D15" s="19"/>
      <c r="E15" s="19"/>
    </row>
    <row r="19" spans="1:15" x14ac:dyDescent="0.25">
      <c r="A19" s="2" t="s">
        <v>643</v>
      </c>
    </row>
    <row r="20" spans="1:15" x14ac:dyDescent="0.25">
      <c r="A20" s="22" t="s">
        <v>132</v>
      </c>
    </row>
    <row r="22" spans="1:15" ht="15.75" thickBot="1" x14ac:dyDescent="0.3">
      <c r="A22" s="63"/>
      <c r="B22" s="63">
        <v>2010</v>
      </c>
      <c r="C22" s="63">
        <v>2011</v>
      </c>
      <c r="D22" s="63">
        <v>2012</v>
      </c>
      <c r="E22" s="63">
        <v>2013</v>
      </c>
      <c r="F22" s="63">
        <v>2014</v>
      </c>
      <c r="G22" s="63">
        <v>2015</v>
      </c>
      <c r="H22" s="63">
        <v>2016</v>
      </c>
      <c r="I22" s="63">
        <v>2017</v>
      </c>
      <c r="J22" s="63">
        <v>2018</v>
      </c>
      <c r="K22" s="63">
        <v>2019</v>
      </c>
      <c r="L22" s="63">
        <v>2020</v>
      </c>
      <c r="M22" s="63">
        <v>2021</v>
      </c>
      <c r="N22" s="63">
        <v>2022</v>
      </c>
      <c r="O22" s="63">
        <v>2023</v>
      </c>
    </row>
    <row r="23" spans="1:15" x14ac:dyDescent="0.25">
      <c r="A23" t="s">
        <v>21</v>
      </c>
      <c r="B23">
        <v>38</v>
      </c>
      <c r="C23">
        <v>38.9</v>
      </c>
      <c r="D23">
        <v>40.9</v>
      </c>
      <c r="E23">
        <v>41.5</v>
      </c>
      <c r="F23">
        <v>43.4</v>
      </c>
      <c r="G23">
        <v>44.9</v>
      </c>
      <c r="H23">
        <v>45.9</v>
      </c>
      <c r="I23">
        <v>46.3</v>
      </c>
      <c r="J23">
        <v>46.4</v>
      </c>
      <c r="K23">
        <v>47.2</v>
      </c>
      <c r="L23">
        <v>48.8</v>
      </c>
      <c r="M23">
        <v>49.9</v>
      </c>
      <c r="N23">
        <v>49.1</v>
      </c>
      <c r="O23">
        <v>48.2</v>
      </c>
    </row>
    <row r="24" spans="1:15" x14ac:dyDescent="0.25">
      <c r="A24" t="s">
        <v>23</v>
      </c>
      <c r="B24" s="26" t="s">
        <v>22</v>
      </c>
      <c r="C24">
        <v>42.4</v>
      </c>
      <c r="D24">
        <v>42.5</v>
      </c>
      <c r="E24">
        <v>43.3</v>
      </c>
      <c r="F24">
        <v>45.4</v>
      </c>
      <c r="G24">
        <v>47.4</v>
      </c>
      <c r="H24">
        <v>48.3</v>
      </c>
      <c r="I24">
        <v>47.6</v>
      </c>
      <c r="J24">
        <v>49.9</v>
      </c>
      <c r="K24">
        <v>51.5</v>
      </c>
      <c r="L24">
        <v>45</v>
      </c>
      <c r="M24">
        <v>57.6</v>
      </c>
      <c r="N24">
        <v>45.7</v>
      </c>
      <c r="O24" s="26" t="s">
        <v>22</v>
      </c>
    </row>
    <row r="25" spans="1:15" x14ac:dyDescent="0.25">
      <c r="A25" t="s">
        <v>24</v>
      </c>
      <c r="B25">
        <v>4.0999999999999996</v>
      </c>
      <c r="C25">
        <v>8.3000000000000007</v>
      </c>
      <c r="D25">
        <v>14.7</v>
      </c>
      <c r="E25">
        <v>14.9</v>
      </c>
      <c r="F25">
        <v>16.399999999999999</v>
      </c>
      <c r="G25">
        <v>18</v>
      </c>
      <c r="H25">
        <v>21</v>
      </c>
      <c r="I25">
        <v>23.6</v>
      </c>
      <c r="J25">
        <v>25.3</v>
      </c>
      <c r="K25">
        <v>30.2</v>
      </c>
      <c r="L25">
        <v>29.5</v>
      </c>
      <c r="M25">
        <v>31.4</v>
      </c>
      <c r="N25">
        <v>34.200000000000003</v>
      </c>
      <c r="O25">
        <v>36</v>
      </c>
    </row>
    <row r="26" spans="1:15" ht="15.75" thickBot="1" x14ac:dyDescent="0.3">
      <c r="A26" s="63" t="s">
        <v>25</v>
      </c>
      <c r="B26" s="63">
        <v>0</v>
      </c>
      <c r="C26" s="63">
        <v>0</v>
      </c>
      <c r="D26" s="63">
        <v>0</v>
      </c>
      <c r="E26" s="63">
        <v>1</v>
      </c>
      <c r="F26" s="63">
        <v>0.7</v>
      </c>
      <c r="G26" s="63">
        <v>0.8</v>
      </c>
      <c r="H26" s="63">
        <v>0.3</v>
      </c>
      <c r="I26" s="63">
        <v>0.3</v>
      </c>
      <c r="J26" s="63">
        <v>0.3</v>
      </c>
      <c r="K26" s="64" t="s">
        <v>22</v>
      </c>
      <c r="L26" s="63">
        <v>15.4</v>
      </c>
      <c r="M26" s="63">
        <v>16.8</v>
      </c>
      <c r="N26" s="63">
        <v>17.600000000000001</v>
      </c>
      <c r="O26" s="63">
        <v>15.2</v>
      </c>
    </row>
    <row r="28" spans="1:15" x14ac:dyDescent="0.25">
      <c r="A28" t="s">
        <v>28</v>
      </c>
    </row>
    <row r="29" spans="1:15" x14ac:dyDescent="0.25">
      <c r="A29" t="s">
        <v>644</v>
      </c>
    </row>
    <row r="31" spans="1:15" x14ac:dyDescent="0.25">
      <c r="A31" s="28" t="s">
        <v>30</v>
      </c>
    </row>
    <row r="32" spans="1:15" x14ac:dyDescent="0.25">
      <c r="A32" t="s">
        <v>31</v>
      </c>
    </row>
    <row r="34" spans="1:9" x14ac:dyDescent="0.25">
      <c r="A34" s="28" t="s">
        <v>32</v>
      </c>
    </row>
    <row r="35" spans="1:9" x14ac:dyDescent="0.25">
      <c r="A35" t="s">
        <v>33</v>
      </c>
    </row>
    <row r="36" spans="1:9" x14ac:dyDescent="0.25">
      <c r="A36" t="s">
        <v>334</v>
      </c>
    </row>
    <row r="41" spans="1:9" x14ac:dyDescent="0.25">
      <c r="A41" s="29" t="s">
        <v>35</v>
      </c>
    </row>
    <row r="42" spans="1:9" x14ac:dyDescent="0.25">
      <c r="A42" s="30" t="s">
        <v>645</v>
      </c>
      <c r="B42" s="16"/>
      <c r="C42" s="16"/>
      <c r="D42" s="16"/>
      <c r="E42" s="16"/>
      <c r="F42" s="16"/>
      <c r="G42" s="16"/>
      <c r="H42" s="16"/>
      <c r="I42" s="16"/>
    </row>
    <row r="43" spans="1:9" x14ac:dyDescent="0.25">
      <c r="A43" s="16"/>
      <c r="B43" s="16"/>
      <c r="C43" s="16"/>
      <c r="D43" s="16"/>
      <c r="E43" s="16"/>
      <c r="F43" s="16"/>
      <c r="G43" s="16"/>
      <c r="H43" s="16"/>
      <c r="I43" s="16"/>
    </row>
    <row r="44" spans="1:9" x14ac:dyDescent="0.25">
      <c r="A44" s="16"/>
      <c r="B44" s="16"/>
      <c r="C44" s="16"/>
      <c r="D44" s="16"/>
      <c r="E44" s="16"/>
      <c r="F44" s="16"/>
      <c r="G44" s="16"/>
      <c r="H44" s="16"/>
      <c r="I44" s="16"/>
    </row>
    <row r="45" spans="1:9" x14ac:dyDescent="0.25">
      <c r="A45" s="16"/>
      <c r="B45" s="16"/>
      <c r="C45" s="16"/>
      <c r="D45" s="16"/>
      <c r="E45" s="16"/>
      <c r="F45" s="16"/>
      <c r="G45" s="16"/>
      <c r="H45" s="16"/>
      <c r="I45" s="16"/>
    </row>
    <row r="46" spans="1:9" x14ac:dyDescent="0.25">
      <c r="A46" s="16"/>
      <c r="B46" s="16"/>
      <c r="C46" s="16"/>
      <c r="D46" s="16"/>
      <c r="E46" s="16"/>
      <c r="F46" s="16"/>
      <c r="G46" s="16"/>
      <c r="H46" s="16"/>
      <c r="I46" s="16"/>
    </row>
    <row r="47" spans="1:9" x14ac:dyDescent="0.25">
      <c r="A47" s="16"/>
      <c r="B47" s="16"/>
      <c r="C47" s="16"/>
      <c r="D47" s="16"/>
      <c r="E47" s="16"/>
      <c r="F47" s="16"/>
      <c r="G47" s="16"/>
      <c r="H47" s="16"/>
      <c r="I47" s="16"/>
    </row>
    <row r="48" spans="1:9" x14ac:dyDescent="0.25">
      <c r="A48" s="16"/>
      <c r="B48" s="16"/>
      <c r="C48" s="16"/>
      <c r="D48" s="16"/>
      <c r="E48" s="16"/>
      <c r="F48" s="16"/>
      <c r="G48" s="16"/>
      <c r="H48" s="16"/>
      <c r="I48" s="16"/>
    </row>
    <row r="49" spans="1:9" x14ac:dyDescent="0.25">
      <c r="A49" s="16"/>
      <c r="B49" s="16"/>
      <c r="C49" s="16"/>
      <c r="D49" s="16"/>
      <c r="E49" s="16"/>
      <c r="F49" s="16"/>
      <c r="G49" s="16"/>
      <c r="H49" s="16"/>
      <c r="I49" s="16"/>
    </row>
    <row r="50" spans="1:9" x14ac:dyDescent="0.25">
      <c r="A50" s="16"/>
      <c r="B50" s="16"/>
      <c r="C50" s="16"/>
      <c r="D50" s="16"/>
      <c r="E50" s="16"/>
      <c r="F50" s="16"/>
      <c r="G50" s="16"/>
      <c r="H50" s="16"/>
      <c r="I50" s="16"/>
    </row>
  </sheetData>
  <mergeCells count="11">
    <mergeCell ref="A12:E12"/>
    <mergeCell ref="B13:E13"/>
    <mergeCell ref="B14:E14"/>
    <mergeCell ref="B15:E15"/>
    <mergeCell ref="A42:I50"/>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5243B"/>
  </sheetPr>
  <dimension ref="A1:O46"/>
  <sheetViews>
    <sheetView workbookViewId="0">
      <selection activeCell="F1" sqref="F1"/>
    </sheetView>
  </sheetViews>
  <sheetFormatPr defaultRowHeight="15" x14ac:dyDescent="0.25"/>
  <cols>
    <col min="1" max="1" width="15.7109375" customWidth="1"/>
  </cols>
  <sheetData>
    <row r="1" spans="1:5" ht="23.25" x14ac:dyDescent="0.35">
      <c r="A1" s="3" t="s">
        <v>0</v>
      </c>
    </row>
    <row r="2" spans="1:5" x14ac:dyDescent="0.25">
      <c r="A2" s="4" t="str">
        <f>HYPERLINK("#CONTENTS!A1", "CONTENTS")</f>
        <v>CONTENTS</v>
      </c>
    </row>
    <row r="5" spans="1:5" x14ac:dyDescent="0.25">
      <c r="A5" s="5" t="s">
        <v>1</v>
      </c>
      <c r="B5" s="6"/>
      <c r="C5" s="6"/>
      <c r="D5" s="6"/>
      <c r="E5" s="7"/>
    </row>
    <row r="6" spans="1:5" x14ac:dyDescent="0.25">
      <c r="A6" s="20" t="s">
        <v>2</v>
      </c>
      <c r="B6" s="17" t="s">
        <v>66</v>
      </c>
      <c r="C6" s="17"/>
      <c r="D6" s="17"/>
      <c r="E6" s="17"/>
    </row>
    <row r="7" spans="1:5" x14ac:dyDescent="0.25">
      <c r="A7" s="12" t="s">
        <v>4</v>
      </c>
      <c r="B7" s="9" t="s">
        <v>67</v>
      </c>
      <c r="C7" s="9"/>
      <c r="D7" s="9"/>
      <c r="E7" s="9"/>
    </row>
    <row r="8" spans="1:5" x14ac:dyDescent="0.25">
      <c r="A8" s="12" t="s">
        <v>6</v>
      </c>
      <c r="B8" s="10" t="s">
        <v>68</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5" x14ac:dyDescent="0.25">
      <c r="A19" s="2" t="s">
        <v>69</v>
      </c>
    </row>
    <row r="20" spans="1:15" x14ac:dyDescent="0.25">
      <c r="A20" s="22" t="s">
        <v>70</v>
      </c>
    </row>
    <row r="22" spans="1:15" ht="15.75" thickBot="1" x14ac:dyDescent="0.3">
      <c r="A22" s="25"/>
      <c r="B22" s="25">
        <v>2010</v>
      </c>
      <c r="C22" s="25">
        <v>2011</v>
      </c>
      <c r="D22" s="25">
        <v>2012</v>
      </c>
      <c r="E22" s="25">
        <v>2013</v>
      </c>
      <c r="F22" s="25">
        <v>2014</v>
      </c>
      <c r="G22" s="25">
        <v>2015</v>
      </c>
      <c r="H22" s="25">
        <v>2016</v>
      </c>
      <c r="I22" s="25">
        <v>2017</v>
      </c>
      <c r="J22" s="25">
        <v>2018</v>
      </c>
      <c r="K22" s="25">
        <v>2019</v>
      </c>
      <c r="L22" s="25">
        <v>2020</v>
      </c>
      <c r="M22" s="25">
        <v>2021</v>
      </c>
      <c r="N22" s="25">
        <v>2022</v>
      </c>
      <c r="O22" s="25">
        <v>2023</v>
      </c>
    </row>
    <row r="23" spans="1:15" x14ac:dyDescent="0.25">
      <c r="A23" t="s">
        <v>21</v>
      </c>
      <c r="B23">
        <v>8.5</v>
      </c>
      <c r="C23">
        <v>9</v>
      </c>
      <c r="D23">
        <v>8.9</v>
      </c>
      <c r="E23">
        <v>9.1</v>
      </c>
      <c r="F23">
        <v>9.6</v>
      </c>
      <c r="G23">
        <v>9.6999999999999993</v>
      </c>
      <c r="H23">
        <v>9.8000000000000007</v>
      </c>
      <c r="I23">
        <v>9.5</v>
      </c>
      <c r="J23">
        <v>9.3000000000000007</v>
      </c>
      <c r="K23">
        <v>9</v>
      </c>
      <c r="L23">
        <v>8.8000000000000007</v>
      </c>
      <c r="M23">
        <v>8.9</v>
      </c>
      <c r="N23">
        <v>8.5</v>
      </c>
      <c r="O23">
        <v>8.3000000000000007</v>
      </c>
    </row>
    <row r="24" spans="1:15" x14ac:dyDescent="0.25">
      <c r="A24" t="s">
        <v>23</v>
      </c>
      <c r="B24">
        <v>6.5</v>
      </c>
      <c r="C24">
        <v>6.3</v>
      </c>
      <c r="D24">
        <v>5.2</v>
      </c>
      <c r="E24">
        <v>5.5</v>
      </c>
      <c r="F24">
        <v>4.9000000000000004</v>
      </c>
      <c r="G24">
        <v>5.5</v>
      </c>
      <c r="H24">
        <v>5.3</v>
      </c>
      <c r="I24">
        <v>5.3</v>
      </c>
      <c r="J24">
        <v>6</v>
      </c>
      <c r="K24">
        <v>6.3</v>
      </c>
      <c r="L24">
        <v>6.2</v>
      </c>
      <c r="M24">
        <v>6</v>
      </c>
      <c r="N24">
        <v>5.9</v>
      </c>
      <c r="O24">
        <v>6</v>
      </c>
    </row>
    <row r="25" spans="1:15" x14ac:dyDescent="0.25">
      <c r="A25" t="s">
        <v>24</v>
      </c>
      <c r="B25">
        <v>6.3</v>
      </c>
      <c r="C25">
        <v>6.6</v>
      </c>
      <c r="D25">
        <v>6</v>
      </c>
      <c r="E25">
        <v>6.2</v>
      </c>
      <c r="F25">
        <v>5.7</v>
      </c>
      <c r="G25">
        <v>5.9</v>
      </c>
      <c r="H25">
        <v>5.6</v>
      </c>
      <c r="I25">
        <v>5.8</v>
      </c>
      <c r="J25">
        <v>5.2</v>
      </c>
      <c r="K25">
        <v>5.0999999999999996</v>
      </c>
      <c r="L25">
        <v>5.0999999999999996</v>
      </c>
      <c r="M25">
        <v>4.9000000000000004</v>
      </c>
      <c r="N25">
        <v>4.7</v>
      </c>
      <c r="O25">
        <v>6.2</v>
      </c>
    </row>
    <row r="26" spans="1:15" ht="15.75" thickBot="1" x14ac:dyDescent="0.3">
      <c r="A26" s="25" t="s">
        <v>25</v>
      </c>
      <c r="B26" s="27" t="s">
        <v>22</v>
      </c>
      <c r="C26" s="27" t="s">
        <v>22</v>
      </c>
      <c r="D26" s="27" t="s">
        <v>22</v>
      </c>
      <c r="E26" s="25">
        <v>14.9</v>
      </c>
      <c r="F26" s="25">
        <v>14</v>
      </c>
      <c r="G26" s="25">
        <v>13.3</v>
      </c>
      <c r="H26" s="25">
        <v>11.9</v>
      </c>
      <c r="I26" s="25">
        <v>10.8</v>
      </c>
      <c r="J26" s="25">
        <v>10</v>
      </c>
      <c r="K26" s="25">
        <v>8.5</v>
      </c>
      <c r="L26" s="25">
        <v>7.8</v>
      </c>
      <c r="M26" s="25">
        <v>6.2</v>
      </c>
      <c r="N26" s="25">
        <v>6</v>
      </c>
      <c r="O26" s="25">
        <v>5.8</v>
      </c>
    </row>
    <row r="28" spans="1:15" x14ac:dyDescent="0.25">
      <c r="A28" t="s">
        <v>28</v>
      </c>
    </row>
    <row r="29" spans="1:15" x14ac:dyDescent="0.25">
      <c r="A29" t="s">
        <v>71</v>
      </c>
    </row>
    <row r="31" spans="1:15" x14ac:dyDescent="0.25">
      <c r="A31" s="28" t="s">
        <v>30</v>
      </c>
    </row>
    <row r="32" spans="1:15" x14ac:dyDescent="0.25">
      <c r="A32" t="s">
        <v>31</v>
      </c>
    </row>
    <row r="34" spans="1:9" x14ac:dyDescent="0.25">
      <c r="A34" s="28" t="s">
        <v>32</v>
      </c>
    </row>
    <row r="35" spans="1:9" x14ac:dyDescent="0.25">
      <c r="A35" t="s">
        <v>33</v>
      </c>
    </row>
    <row r="36" spans="1:9" x14ac:dyDescent="0.25">
      <c r="A36" t="s">
        <v>46</v>
      </c>
    </row>
    <row r="41" spans="1:9" x14ac:dyDescent="0.25">
      <c r="A41" s="29" t="s">
        <v>35</v>
      </c>
    </row>
    <row r="42" spans="1:9" x14ac:dyDescent="0.25">
      <c r="A42" s="30" t="s">
        <v>72</v>
      </c>
      <c r="B42" s="16"/>
      <c r="C42" s="16"/>
      <c r="D42" s="16"/>
      <c r="E42" s="16"/>
      <c r="F42" s="16"/>
      <c r="G42" s="16"/>
      <c r="H42" s="16"/>
      <c r="I42" s="16"/>
    </row>
    <row r="43" spans="1:9" x14ac:dyDescent="0.25">
      <c r="A43" s="16"/>
      <c r="B43" s="16"/>
      <c r="C43" s="16"/>
      <c r="D43" s="16"/>
      <c r="E43" s="16"/>
      <c r="F43" s="16"/>
      <c r="G43" s="16"/>
      <c r="H43" s="16"/>
      <c r="I43" s="16"/>
    </row>
    <row r="44" spans="1:9" x14ac:dyDescent="0.25">
      <c r="A44" s="16"/>
      <c r="B44" s="16"/>
      <c r="C44" s="16"/>
      <c r="D44" s="16"/>
      <c r="E44" s="16"/>
      <c r="F44" s="16"/>
      <c r="G44" s="16"/>
      <c r="H44" s="16"/>
      <c r="I44" s="16"/>
    </row>
    <row r="45" spans="1:9" x14ac:dyDescent="0.25">
      <c r="A45" s="16"/>
      <c r="B45" s="16"/>
      <c r="C45" s="16"/>
      <c r="D45" s="16"/>
      <c r="E45" s="16"/>
      <c r="F45" s="16"/>
      <c r="G45" s="16"/>
      <c r="H45" s="16"/>
      <c r="I45" s="16"/>
    </row>
    <row r="46" spans="1:9" x14ac:dyDescent="0.25">
      <c r="A46" s="16"/>
      <c r="B46" s="16"/>
      <c r="C46" s="16"/>
      <c r="D46" s="16"/>
      <c r="E46" s="16"/>
      <c r="F46" s="16"/>
      <c r="G46" s="16"/>
      <c r="H46" s="16"/>
      <c r="I46" s="16"/>
    </row>
  </sheetData>
  <mergeCells count="11">
    <mergeCell ref="A12:C12"/>
    <mergeCell ref="B13:C13"/>
    <mergeCell ref="B14:C14"/>
    <mergeCell ref="B15:C15"/>
    <mergeCell ref="A42:I46"/>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8B2E"/>
  </sheetPr>
  <dimension ref="A1:O41"/>
  <sheetViews>
    <sheetView workbookViewId="0">
      <selection activeCell="K1" sqref="K1"/>
    </sheetView>
  </sheetViews>
  <sheetFormatPr defaultRowHeight="15" x14ac:dyDescent="0.25"/>
  <cols>
    <col min="1" max="1" width="15.7109375" customWidth="1"/>
  </cols>
  <sheetData>
    <row r="1" spans="1:5" ht="23.25" x14ac:dyDescent="0.35">
      <c r="A1" s="65" t="s">
        <v>646</v>
      </c>
    </row>
    <row r="2" spans="1:5" x14ac:dyDescent="0.25">
      <c r="A2" s="4" t="str">
        <f>HYPERLINK("#CONTENTS!A1", "CONTENTS")</f>
        <v>CONTENTS</v>
      </c>
    </row>
    <row r="5" spans="1:5" x14ac:dyDescent="0.25">
      <c r="A5" s="5" t="s">
        <v>1</v>
      </c>
      <c r="B5" s="6"/>
      <c r="C5" s="6"/>
      <c r="D5" s="6"/>
      <c r="E5" s="7"/>
    </row>
    <row r="6" spans="1:5" ht="30" customHeight="1" x14ac:dyDescent="0.25">
      <c r="A6" s="11" t="s">
        <v>2</v>
      </c>
      <c r="B6" s="8" t="s">
        <v>647</v>
      </c>
      <c r="C6" s="8"/>
      <c r="D6" s="8"/>
      <c r="E6" s="8"/>
    </row>
    <row r="7" spans="1:5" x14ac:dyDescent="0.25">
      <c r="A7" s="12" t="s">
        <v>4</v>
      </c>
      <c r="B7" s="9" t="s">
        <v>648</v>
      </c>
      <c r="C7" s="9"/>
      <c r="D7" s="9"/>
      <c r="E7" s="9"/>
    </row>
    <row r="8" spans="1:5" x14ac:dyDescent="0.25">
      <c r="A8" s="12" t="s">
        <v>6</v>
      </c>
      <c r="B8" s="10" t="s">
        <v>649</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5" x14ac:dyDescent="0.25">
      <c r="A19" s="2" t="s">
        <v>650</v>
      </c>
    </row>
    <row r="20" spans="1:15" x14ac:dyDescent="0.25">
      <c r="A20" s="22" t="s">
        <v>651</v>
      </c>
    </row>
    <row r="22" spans="1:15" ht="15.75" thickBot="1" x14ac:dyDescent="0.3">
      <c r="A22" s="66"/>
      <c r="B22" s="66">
        <v>2010</v>
      </c>
      <c r="C22" s="66">
        <v>2011</v>
      </c>
      <c r="D22" s="66">
        <v>2012</v>
      </c>
      <c r="E22" s="66">
        <v>2013</v>
      </c>
      <c r="F22" s="66">
        <v>2014</v>
      </c>
      <c r="G22" s="66">
        <v>2015</v>
      </c>
      <c r="H22" s="66">
        <v>2016</v>
      </c>
      <c r="I22" s="66">
        <v>2017</v>
      </c>
      <c r="J22" s="66">
        <v>2018</v>
      </c>
      <c r="K22" s="66">
        <v>2019</v>
      </c>
      <c r="L22" s="66">
        <v>2020</v>
      </c>
      <c r="M22" s="66">
        <v>2021</v>
      </c>
      <c r="N22" s="66">
        <v>2022</v>
      </c>
      <c r="O22" s="66">
        <v>2023</v>
      </c>
    </row>
    <row r="23" spans="1:15" x14ac:dyDescent="0.25">
      <c r="A23" t="s">
        <v>652</v>
      </c>
      <c r="B23">
        <v>306.39999999999998</v>
      </c>
      <c r="C23">
        <v>295.60000000000002</v>
      </c>
      <c r="D23">
        <v>292.8</v>
      </c>
      <c r="E23">
        <v>290.2</v>
      </c>
      <c r="F23">
        <v>295.2</v>
      </c>
      <c r="G23">
        <v>292.8</v>
      </c>
      <c r="H23">
        <v>291.2</v>
      </c>
      <c r="I23">
        <v>297.60000000000002</v>
      </c>
      <c r="J23">
        <v>299.7</v>
      </c>
      <c r="K23">
        <v>300.5</v>
      </c>
      <c r="L23">
        <v>286.89999999999998</v>
      </c>
      <c r="M23">
        <v>296.5</v>
      </c>
      <c r="N23">
        <v>263.2</v>
      </c>
      <c r="O23">
        <v>226.6</v>
      </c>
    </row>
    <row r="24" spans="1:15" x14ac:dyDescent="0.25">
      <c r="A24" t="s">
        <v>653</v>
      </c>
      <c r="B24">
        <v>235.7</v>
      </c>
      <c r="C24">
        <v>225.7</v>
      </c>
      <c r="D24">
        <v>220</v>
      </c>
      <c r="E24">
        <v>219.2</v>
      </c>
      <c r="F24">
        <v>223.4</v>
      </c>
      <c r="G24">
        <v>219.3</v>
      </c>
      <c r="H24">
        <v>215.7</v>
      </c>
      <c r="I24">
        <v>220.4</v>
      </c>
      <c r="J24">
        <v>221</v>
      </c>
      <c r="K24">
        <v>224.4</v>
      </c>
      <c r="L24">
        <v>216.9</v>
      </c>
      <c r="M24">
        <v>223.8</v>
      </c>
      <c r="N24">
        <v>195.1</v>
      </c>
      <c r="O24">
        <v>167.7</v>
      </c>
    </row>
    <row r="25" spans="1:15" x14ac:dyDescent="0.25">
      <c r="A25" t="s">
        <v>654</v>
      </c>
      <c r="B25">
        <v>234.7</v>
      </c>
      <c r="C25">
        <v>224.7</v>
      </c>
      <c r="D25">
        <v>219.1</v>
      </c>
      <c r="E25">
        <v>218.2</v>
      </c>
      <c r="F25">
        <v>222.3</v>
      </c>
      <c r="G25">
        <v>218.2</v>
      </c>
      <c r="H25">
        <v>214.7</v>
      </c>
      <c r="I25">
        <v>219.3</v>
      </c>
      <c r="J25">
        <v>220.1</v>
      </c>
      <c r="K25">
        <v>223.3</v>
      </c>
      <c r="L25">
        <v>215.8</v>
      </c>
      <c r="M25">
        <v>222.6</v>
      </c>
      <c r="N25">
        <v>194</v>
      </c>
      <c r="O25">
        <v>166.8</v>
      </c>
    </row>
    <row r="26" spans="1:15" ht="15.75" thickBot="1" x14ac:dyDescent="0.3">
      <c r="A26" s="66" t="s">
        <v>655</v>
      </c>
      <c r="B26" s="66">
        <v>87.1</v>
      </c>
      <c r="C26" s="66">
        <v>85.2</v>
      </c>
      <c r="D26" s="66">
        <v>80.599999999999994</v>
      </c>
      <c r="E26" s="66">
        <v>80.5</v>
      </c>
      <c r="F26" s="66">
        <v>80.900000000000006</v>
      </c>
      <c r="G26" s="66">
        <v>78</v>
      </c>
      <c r="H26" s="66">
        <v>75.2</v>
      </c>
      <c r="I26" s="66">
        <v>74.3</v>
      </c>
      <c r="J26" s="66">
        <v>75.900000000000006</v>
      </c>
      <c r="K26" s="66">
        <v>82.3</v>
      </c>
      <c r="L26" s="66">
        <v>81.3</v>
      </c>
      <c r="M26" s="66">
        <v>85.5</v>
      </c>
      <c r="N26" s="66">
        <v>64.8</v>
      </c>
      <c r="O26" s="66">
        <v>57.3</v>
      </c>
    </row>
    <row r="28" spans="1:15" x14ac:dyDescent="0.25">
      <c r="A28" t="s">
        <v>28</v>
      </c>
    </row>
    <row r="29" spans="1:15" x14ac:dyDescent="0.25">
      <c r="A29" t="s">
        <v>656</v>
      </c>
    </row>
    <row r="34" spans="1:9" x14ac:dyDescent="0.25">
      <c r="A34" s="29" t="s">
        <v>35</v>
      </c>
    </row>
    <row r="35" spans="1:9" x14ac:dyDescent="0.25">
      <c r="A35" s="30" t="s">
        <v>657</v>
      </c>
      <c r="B35" s="16"/>
      <c r="C35" s="16"/>
      <c r="D35" s="16"/>
      <c r="E35" s="16"/>
      <c r="F35" s="16"/>
      <c r="G35" s="16"/>
      <c r="H35" s="16"/>
      <c r="I35" s="16"/>
    </row>
    <row r="36" spans="1:9" x14ac:dyDescent="0.25">
      <c r="A36" s="16"/>
      <c r="B36" s="16"/>
      <c r="C36" s="16"/>
      <c r="D36" s="16"/>
      <c r="E36" s="16"/>
      <c r="F36" s="16"/>
      <c r="G36" s="16"/>
      <c r="H36" s="16"/>
      <c r="I36" s="16"/>
    </row>
    <row r="37" spans="1:9" x14ac:dyDescent="0.25">
      <c r="A37" s="16"/>
      <c r="B37" s="16"/>
      <c r="C37" s="16"/>
      <c r="D37" s="16"/>
      <c r="E37" s="16"/>
      <c r="F37" s="16"/>
      <c r="G37" s="16"/>
      <c r="H37" s="16"/>
      <c r="I37" s="16"/>
    </row>
    <row r="38" spans="1:9" x14ac:dyDescent="0.25">
      <c r="A38" s="16"/>
      <c r="B38" s="16"/>
      <c r="C38" s="16"/>
      <c r="D38" s="16"/>
      <c r="E38" s="16"/>
      <c r="F38" s="16"/>
      <c r="G38" s="16"/>
      <c r="H38" s="16"/>
      <c r="I38" s="16"/>
    </row>
    <row r="39" spans="1:9" x14ac:dyDescent="0.25">
      <c r="A39" s="16"/>
      <c r="B39" s="16"/>
      <c r="C39" s="16"/>
      <c r="D39" s="16"/>
      <c r="E39" s="16"/>
      <c r="F39" s="16"/>
      <c r="G39" s="16"/>
      <c r="H39" s="16"/>
      <c r="I39" s="16"/>
    </row>
    <row r="40" spans="1:9" x14ac:dyDescent="0.25">
      <c r="A40" s="16"/>
      <c r="B40" s="16"/>
      <c r="C40" s="16"/>
      <c r="D40" s="16"/>
      <c r="E40" s="16"/>
      <c r="F40" s="16"/>
      <c r="G40" s="16"/>
      <c r="H40" s="16"/>
      <c r="I40" s="16"/>
    </row>
    <row r="41" spans="1:9" x14ac:dyDescent="0.25">
      <c r="A41" s="16"/>
      <c r="B41" s="16"/>
      <c r="C41" s="16"/>
      <c r="D41" s="16"/>
      <c r="E41" s="16"/>
      <c r="F41" s="16"/>
      <c r="G41" s="16"/>
      <c r="H41" s="16"/>
      <c r="I41" s="16"/>
    </row>
  </sheetData>
  <mergeCells count="11">
    <mergeCell ref="A12:C12"/>
    <mergeCell ref="B13:C13"/>
    <mergeCell ref="B14:C14"/>
    <mergeCell ref="B15:C15"/>
    <mergeCell ref="A35:I41"/>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F8B2E"/>
  </sheetPr>
  <dimension ref="A1:O60"/>
  <sheetViews>
    <sheetView workbookViewId="0">
      <selection activeCell="K1" sqref="K1"/>
    </sheetView>
  </sheetViews>
  <sheetFormatPr defaultRowHeight="15" x14ac:dyDescent="0.25"/>
  <cols>
    <col min="1" max="1" width="15.7109375" customWidth="1"/>
  </cols>
  <sheetData>
    <row r="1" spans="1:5" ht="23.25" x14ac:dyDescent="0.35">
      <c r="A1" s="65" t="s">
        <v>646</v>
      </c>
    </row>
    <row r="2" spans="1:5" x14ac:dyDescent="0.25">
      <c r="A2" s="4" t="str">
        <f>HYPERLINK("#CONTENTS!A1", "CONTENTS")</f>
        <v>CONTENTS</v>
      </c>
    </row>
    <row r="5" spans="1:5" x14ac:dyDescent="0.25">
      <c r="A5" s="5" t="s">
        <v>1</v>
      </c>
      <c r="B5" s="6"/>
      <c r="C5" s="6"/>
      <c r="D5" s="6"/>
      <c r="E5" s="7"/>
    </row>
    <row r="6" spans="1:5" x14ac:dyDescent="0.25">
      <c r="A6" s="20" t="s">
        <v>2</v>
      </c>
      <c r="B6" s="17" t="s">
        <v>658</v>
      </c>
      <c r="C6" s="17"/>
      <c r="D6" s="17"/>
      <c r="E6" s="17"/>
    </row>
    <row r="7" spans="1:5" x14ac:dyDescent="0.25">
      <c r="A7" s="12" t="s">
        <v>4</v>
      </c>
      <c r="B7" s="9" t="s">
        <v>659</v>
      </c>
      <c r="C7" s="9"/>
      <c r="D7" s="9"/>
      <c r="E7" s="9"/>
    </row>
    <row r="8" spans="1:5" x14ac:dyDescent="0.25">
      <c r="A8" s="12" t="s">
        <v>6</v>
      </c>
      <c r="B8" s="10" t="s">
        <v>660</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5" x14ac:dyDescent="0.25">
      <c r="A19" s="2" t="s">
        <v>661</v>
      </c>
    </row>
    <row r="20" spans="1:15" x14ac:dyDescent="0.25">
      <c r="A20" s="22" t="s">
        <v>662</v>
      </c>
    </row>
    <row r="22" spans="1:15" ht="15.75" thickBot="1" x14ac:dyDescent="0.3">
      <c r="A22" s="66"/>
      <c r="B22" s="66">
        <v>2010</v>
      </c>
      <c r="C22" s="66">
        <v>2011</v>
      </c>
      <c r="D22" s="66">
        <v>2012</v>
      </c>
      <c r="E22" s="66">
        <v>2013</v>
      </c>
      <c r="F22" s="66">
        <v>2014</v>
      </c>
      <c r="G22" s="66">
        <v>2015</v>
      </c>
      <c r="H22" s="66">
        <v>2016</v>
      </c>
      <c r="I22" s="66">
        <v>2017</v>
      </c>
      <c r="J22" s="66">
        <v>2018</v>
      </c>
      <c r="K22" s="66">
        <v>2019</v>
      </c>
      <c r="L22" s="66">
        <v>2020</v>
      </c>
      <c r="M22" s="66">
        <v>2021</v>
      </c>
      <c r="N22" s="66">
        <v>2022</v>
      </c>
      <c r="O22" s="66">
        <v>2023</v>
      </c>
    </row>
    <row r="23" spans="1:15" x14ac:dyDescent="0.25">
      <c r="A23" t="s">
        <v>21</v>
      </c>
      <c r="B23">
        <v>6579269.0999999996</v>
      </c>
      <c r="C23">
        <v>7124243.2039999999</v>
      </c>
      <c r="D23">
        <v>6391936.6569999997</v>
      </c>
      <c r="E23">
        <v>6271409.3219999997</v>
      </c>
      <c r="F23">
        <v>6355072.108</v>
      </c>
      <c r="G23">
        <v>6190953.3540000003</v>
      </c>
      <c r="H23">
        <v>6363711.2630000003</v>
      </c>
      <c r="I23">
        <v>6435081.5360000003</v>
      </c>
      <c r="J23">
        <v>6567952.0439999998</v>
      </c>
      <c r="K23">
        <v>6712162.6809999999</v>
      </c>
      <c r="L23">
        <v>6419609.3820000002</v>
      </c>
      <c r="M23">
        <v>6591446.8909999998</v>
      </c>
      <c r="N23">
        <v>6591724.5039999997</v>
      </c>
      <c r="O23">
        <v>6309150.8569999998</v>
      </c>
    </row>
    <row r="24" spans="1:15" x14ac:dyDescent="0.25">
      <c r="A24" t="s">
        <v>23</v>
      </c>
      <c r="B24">
        <v>100696.428</v>
      </c>
      <c r="C24">
        <v>118637.33199999999</v>
      </c>
      <c r="D24">
        <v>126263.92</v>
      </c>
      <c r="E24">
        <v>119964.60799999999</v>
      </c>
      <c r="F24">
        <v>119237.382</v>
      </c>
      <c r="G24">
        <v>131298.49400000001</v>
      </c>
      <c r="H24">
        <v>133662.39199999999</v>
      </c>
      <c r="I24">
        <v>131830.372</v>
      </c>
      <c r="J24">
        <v>134317.60699999999</v>
      </c>
      <c r="K24">
        <v>140923.49900000001</v>
      </c>
      <c r="L24">
        <v>131229.79999999999</v>
      </c>
      <c r="M24">
        <v>132419.79999999999</v>
      </c>
      <c r="N24">
        <v>137938.1</v>
      </c>
      <c r="O24">
        <v>128161.822</v>
      </c>
    </row>
    <row r="25" spans="1:15" x14ac:dyDescent="0.25">
      <c r="A25" t="s">
        <v>24</v>
      </c>
      <c r="B25">
        <v>56294.239999999998</v>
      </c>
      <c r="C25">
        <v>57548.47</v>
      </c>
      <c r="D25">
        <v>52503.83</v>
      </c>
      <c r="E25">
        <v>54943.61</v>
      </c>
      <c r="F25">
        <v>51594.74</v>
      </c>
      <c r="G25">
        <v>53632.15</v>
      </c>
      <c r="H25">
        <v>52909.41</v>
      </c>
      <c r="I25">
        <v>55246.38</v>
      </c>
      <c r="J25">
        <v>54727.37</v>
      </c>
      <c r="K25">
        <v>56522.87</v>
      </c>
      <c r="L25">
        <v>53440.05</v>
      </c>
      <c r="M25">
        <v>55448.85</v>
      </c>
      <c r="N25">
        <v>55470.77</v>
      </c>
      <c r="O25">
        <v>57930.489000000001</v>
      </c>
    </row>
    <row r="26" spans="1:15" ht="15.75" thickBot="1" x14ac:dyDescent="0.3">
      <c r="A26" s="66" t="s">
        <v>25</v>
      </c>
      <c r="B26" s="66">
        <v>109067.231</v>
      </c>
      <c r="C26" s="66">
        <v>110161.584</v>
      </c>
      <c r="D26" s="66">
        <v>101634.439</v>
      </c>
      <c r="E26" s="66">
        <v>105402.36599999999</v>
      </c>
      <c r="F26" s="66">
        <v>103120.39</v>
      </c>
      <c r="G26" s="66">
        <v>106657.159</v>
      </c>
      <c r="H26" s="66">
        <v>117652.644</v>
      </c>
      <c r="I26" s="66">
        <v>115487.95299999999</v>
      </c>
      <c r="J26" s="66">
        <v>122202.29</v>
      </c>
      <c r="K26" s="66">
        <v>134703.24600000001</v>
      </c>
      <c r="L26" s="66">
        <v>132266.64600000001</v>
      </c>
      <c r="M26" s="67" t="s">
        <v>22</v>
      </c>
      <c r="N26" s="67" t="s">
        <v>22</v>
      </c>
      <c r="O26" s="67" t="s">
        <v>22</v>
      </c>
    </row>
    <row r="30" spans="1:15" x14ac:dyDescent="0.25">
      <c r="A30" s="2" t="s">
        <v>663</v>
      </c>
    </row>
    <row r="31" spans="1:15" x14ac:dyDescent="0.25">
      <c r="A31" s="22" t="s">
        <v>662</v>
      </c>
    </row>
    <row r="33" spans="1:15" ht="15.75" thickBot="1" x14ac:dyDescent="0.3">
      <c r="A33" s="66"/>
      <c r="B33" s="66">
        <v>2010</v>
      </c>
      <c r="C33" s="66">
        <v>2011</v>
      </c>
      <c r="D33" s="66">
        <v>2012</v>
      </c>
      <c r="E33" s="66">
        <v>2013</v>
      </c>
      <c r="F33" s="66">
        <v>2014</v>
      </c>
      <c r="G33" s="66">
        <v>2015</v>
      </c>
      <c r="H33" s="66">
        <v>2016</v>
      </c>
      <c r="I33" s="66">
        <v>2017</v>
      </c>
      <c r="J33" s="66">
        <v>2018</v>
      </c>
      <c r="K33" s="66">
        <v>2019</v>
      </c>
      <c r="L33" s="66">
        <v>2020</v>
      </c>
      <c r="M33" s="66">
        <v>2021</v>
      </c>
      <c r="N33" s="66">
        <v>2022</v>
      </c>
      <c r="O33" s="66">
        <v>2023</v>
      </c>
    </row>
    <row r="34" spans="1:15" x14ac:dyDescent="0.25">
      <c r="A34" t="s">
        <v>21</v>
      </c>
      <c r="B34">
        <v>14.898999999999999</v>
      </c>
      <c r="C34">
        <v>16.158000000000001</v>
      </c>
      <c r="D34">
        <v>14.477</v>
      </c>
      <c r="E34">
        <v>14.192</v>
      </c>
      <c r="F34">
        <v>14.359</v>
      </c>
      <c r="G34">
        <v>13.961</v>
      </c>
      <c r="H34">
        <v>14.321999999999999</v>
      </c>
      <c r="I34">
        <v>14.462</v>
      </c>
      <c r="J34">
        <v>14.727</v>
      </c>
      <c r="K34">
        <v>15.03</v>
      </c>
      <c r="L34">
        <v>14.375999999999999</v>
      </c>
      <c r="M34">
        <v>14.784000000000001</v>
      </c>
      <c r="N34">
        <v>14.736000000000001</v>
      </c>
      <c r="O34">
        <v>14.071</v>
      </c>
    </row>
    <row r="35" spans="1:15" x14ac:dyDescent="0.25">
      <c r="A35" t="s">
        <v>23</v>
      </c>
      <c r="B35">
        <v>18.151</v>
      </c>
      <c r="C35">
        <v>21.297000000000001</v>
      </c>
      <c r="D35">
        <v>22.581</v>
      </c>
      <c r="E35">
        <v>21.364999999999998</v>
      </c>
      <c r="F35">
        <v>21.128</v>
      </c>
      <c r="G35">
        <v>23.102</v>
      </c>
      <c r="H35">
        <v>23.335000000000001</v>
      </c>
      <c r="I35">
        <v>22.867000000000001</v>
      </c>
      <c r="J35">
        <v>23.184000000000001</v>
      </c>
      <c r="K35">
        <v>24.236999999999998</v>
      </c>
      <c r="L35">
        <v>22.504000000000001</v>
      </c>
      <c r="M35">
        <v>22.61</v>
      </c>
      <c r="N35">
        <v>23.367000000000001</v>
      </c>
      <c r="O35">
        <v>21.550999999999998</v>
      </c>
    </row>
    <row r="36" spans="1:15" x14ac:dyDescent="0.25">
      <c r="A36" t="s">
        <v>24</v>
      </c>
      <c r="B36">
        <v>13.103</v>
      </c>
      <c r="C36">
        <v>13.436999999999999</v>
      </c>
      <c r="D36">
        <v>12.298999999999999</v>
      </c>
      <c r="E36">
        <v>12.981</v>
      </c>
      <c r="F36">
        <v>12.287000000000001</v>
      </c>
      <c r="G36">
        <v>12.904999999999999</v>
      </c>
      <c r="H36">
        <v>12.888999999999999</v>
      </c>
      <c r="I36">
        <v>13.653</v>
      </c>
      <c r="J36">
        <v>13.711</v>
      </c>
      <c r="K36">
        <v>14.305999999999999</v>
      </c>
      <c r="L36">
        <v>13.656000000000001</v>
      </c>
      <c r="M36">
        <v>14.3</v>
      </c>
      <c r="N36">
        <v>14.382999999999999</v>
      </c>
      <c r="O36">
        <v>15.022</v>
      </c>
    </row>
    <row r="37" spans="1:15" ht="15.75" thickBot="1" x14ac:dyDescent="0.3">
      <c r="A37" s="66" t="s">
        <v>25</v>
      </c>
      <c r="B37" s="66">
        <v>14.958</v>
      </c>
      <c r="C37" s="66">
        <v>15.228</v>
      </c>
      <c r="D37" s="66">
        <v>14.118</v>
      </c>
      <c r="E37" s="66">
        <v>14.712999999999999</v>
      </c>
      <c r="F37" s="66">
        <v>14.462</v>
      </c>
      <c r="G37" s="66">
        <v>15.032</v>
      </c>
      <c r="H37" s="66">
        <v>16.669</v>
      </c>
      <c r="I37" s="66">
        <v>16.449000000000002</v>
      </c>
      <c r="J37" s="66">
        <v>17.501000000000001</v>
      </c>
      <c r="K37" s="66">
        <v>19.395</v>
      </c>
      <c r="L37" s="66">
        <v>19.172000000000001</v>
      </c>
      <c r="M37" s="67" t="s">
        <v>22</v>
      </c>
      <c r="N37" s="67" t="s">
        <v>22</v>
      </c>
      <c r="O37" s="67" t="s">
        <v>22</v>
      </c>
    </row>
    <row r="39" spans="1:15" x14ac:dyDescent="0.25">
      <c r="A39" t="s">
        <v>28</v>
      </c>
    </row>
    <row r="40" spans="1:15" x14ac:dyDescent="0.25">
      <c r="A40" t="s">
        <v>664</v>
      </c>
    </row>
    <row r="42" spans="1:15" x14ac:dyDescent="0.25">
      <c r="A42" s="28" t="s">
        <v>30</v>
      </c>
    </row>
    <row r="43" spans="1:15" x14ac:dyDescent="0.25">
      <c r="A43" t="s">
        <v>31</v>
      </c>
    </row>
    <row r="45" spans="1:15" x14ac:dyDescent="0.25">
      <c r="A45" s="28" t="s">
        <v>32</v>
      </c>
    </row>
    <row r="46" spans="1:15" x14ac:dyDescent="0.25">
      <c r="A46" t="s">
        <v>334</v>
      </c>
    </row>
    <row r="51" spans="1:9" x14ac:dyDescent="0.25">
      <c r="A51" s="29" t="s">
        <v>35</v>
      </c>
    </row>
    <row r="52" spans="1:9" x14ac:dyDescent="0.25">
      <c r="A52" s="30" t="s">
        <v>665</v>
      </c>
      <c r="B52" s="16"/>
      <c r="C52" s="16"/>
      <c r="D52" s="16"/>
      <c r="E52" s="16"/>
      <c r="F52" s="16"/>
      <c r="G52" s="16"/>
      <c r="H52" s="16"/>
      <c r="I52" s="16"/>
    </row>
    <row r="53" spans="1:9" x14ac:dyDescent="0.25">
      <c r="A53" s="16"/>
      <c r="B53" s="16"/>
      <c r="C53" s="16"/>
      <c r="D53" s="16"/>
      <c r="E53" s="16"/>
      <c r="F53" s="16"/>
      <c r="G53" s="16"/>
      <c r="H53" s="16"/>
      <c r="I53" s="16"/>
    </row>
    <row r="54" spans="1:9" x14ac:dyDescent="0.25">
      <c r="A54" s="16"/>
      <c r="B54" s="16"/>
      <c r="C54" s="16"/>
      <c r="D54" s="16"/>
      <c r="E54" s="16"/>
      <c r="F54" s="16"/>
      <c r="G54" s="16"/>
      <c r="H54" s="16"/>
      <c r="I54" s="16"/>
    </row>
    <row r="55" spans="1:9" x14ac:dyDescent="0.25">
      <c r="A55" s="16"/>
      <c r="B55" s="16"/>
      <c r="C55" s="16"/>
      <c r="D55" s="16"/>
      <c r="E55" s="16"/>
      <c r="F55" s="16"/>
      <c r="G55" s="16"/>
      <c r="H55" s="16"/>
      <c r="I55" s="16"/>
    </row>
    <row r="56" spans="1:9" x14ac:dyDescent="0.25">
      <c r="A56" s="16"/>
      <c r="B56" s="16"/>
      <c r="C56" s="16"/>
      <c r="D56" s="16"/>
      <c r="E56" s="16"/>
      <c r="F56" s="16"/>
      <c r="G56" s="16"/>
      <c r="H56" s="16"/>
      <c r="I56" s="16"/>
    </row>
    <row r="57" spans="1:9" x14ac:dyDescent="0.25">
      <c r="A57" s="16"/>
      <c r="B57" s="16"/>
      <c r="C57" s="16"/>
      <c r="D57" s="16"/>
      <c r="E57" s="16"/>
      <c r="F57" s="16"/>
      <c r="G57" s="16"/>
      <c r="H57" s="16"/>
      <c r="I57" s="16"/>
    </row>
    <row r="58" spans="1:9" x14ac:dyDescent="0.25">
      <c r="A58" s="16"/>
      <c r="B58" s="16"/>
      <c r="C58" s="16"/>
      <c r="D58" s="16"/>
      <c r="E58" s="16"/>
      <c r="F58" s="16"/>
      <c r="G58" s="16"/>
      <c r="H58" s="16"/>
      <c r="I58" s="16"/>
    </row>
    <row r="59" spans="1:9" x14ac:dyDescent="0.25">
      <c r="A59" s="16"/>
      <c r="B59" s="16"/>
      <c r="C59" s="16"/>
      <c r="D59" s="16"/>
      <c r="E59" s="16"/>
      <c r="F59" s="16"/>
      <c r="G59" s="16"/>
      <c r="H59" s="16"/>
      <c r="I59" s="16"/>
    </row>
    <row r="60" spans="1:9" x14ac:dyDescent="0.25">
      <c r="A60" s="16"/>
      <c r="B60" s="16"/>
      <c r="C60" s="16"/>
      <c r="D60" s="16"/>
      <c r="E60" s="16"/>
      <c r="F60" s="16"/>
      <c r="G60" s="16"/>
      <c r="H60" s="16"/>
      <c r="I60" s="16"/>
    </row>
  </sheetData>
  <mergeCells count="11">
    <mergeCell ref="A12:C12"/>
    <mergeCell ref="B13:C13"/>
    <mergeCell ref="B14:C14"/>
    <mergeCell ref="B15:C15"/>
    <mergeCell ref="A52:I60"/>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8B2E"/>
  </sheetPr>
  <dimension ref="A1:O54"/>
  <sheetViews>
    <sheetView workbookViewId="0">
      <selection activeCell="K1" sqref="K1"/>
    </sheetView>
  </sheetViews>
  <sheetFormatPr defaultRowHeight="15" x14ac:dyDescent="0.25"/>
  <cols>
    <col min="1" max="1" width="15.7109375" customWidth="1"/>
  </cols>
  <sheetData>
    <row r="1" spans="1:5" ht="23.25" x14ac:dyDescent="0.35">
      <c r="A1" s="65" t="s">
        <v>646</v>
      </c>
    </row>
    <row r="2" spans="1:5" x14ac:dyDescent="0.25">
      <c r="A2" s="4" t="str">
        <f>HYPERLINK("#CONTENTS!A1", "CONTENTS")</f>
        <v>CONTENTS</v>
      </c>
    </row>
    <row r="5" spans="1:5" x14ac:dyDescent="0.25">
      <c r="A5" s="5" t="s">
        <v>1</v>
      </c>
      <c r="B5" s="6"/>
      <c r="C5" s="6"/>
      <c r="D5" s="6"/>
      <c r="E5" s="7"/>
    </row>
    <row r="6" spans="1:5" ht="30" customHeight="1" x14ac:dyDescent="0.25">
      <c r="A6" s="11" t="s">
        <v>2</v>
      </c>
      <c r="B6" s="8" t="s">
        <v>666</v>
      </c>
      <c r="C6" s="8"/>
      <c r="D6" s="8"/>
      <c r="E6" s="8"/>
    </row>
    <row r="7" spans="1:5" x14ac:dyDescent="0.25">
      <c r="A7" s="12" t="s">
        <v>4</v>
      </c>
      <c r="B7" s="9" t="s">
        <v>667</v>
      </c>
      <c r="C7" s="9"/>
      <c r="D7" s="9"/>
      <c r="E7" s="9"/>
    </row>
    <row r="8" spans="1:5" x14ac:dyDescent="0.25">
      <c r="A8" s="12" t="s">
        <v>6</v>
      </c>
      <c r="B8" s="10" t="s">
        <v>668</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5" x14ac:dyDescent="0.25">
      <c r="A19" s="2" t="s">
        <v>669</v>
      </c>
    </row>
    <row r="20" spans="1:15" x14ac:dyDescent="0.25">
      <c r="A20" s="22" t="s">
        <v>670</v>
      </c>
    </row>
    <row r="22" spans="1:15" ht="15.75" thickBot="1" x14ac:dyDescent="0.3">
      <c r="A22" s="66"/>
      <c r="B22" s="66">
        <v>2010</v>
      </c>
      <c r="C22" s="66">
        <v>2011</v>
      </c>
      <c r="D22" s="66">
        <v>2012</v>
      </c>
      <c r="E22" s="66">
        <v>2013</v>
      </c>
      <c r="F22" s="66">
        <v>2014</v>
      </c>
      <c r="G22" s="66">
        <v>2015</v>
      </c>
      <c r="H22" s="66">
        <v>2016</v>
      </c>
      <c r="I22" s="66">
        <v>2017</v>
      </c>
      <c r="J22" s="66">
        <v>2018</v>
      </c>
      <c r="K22" s="66">
        <v>2019</v>
      </c>
      <c r="L22" s="66">
        <v>2020</v>
      </c>
      <c r="M22" s="66">
        <v>2021</v>
      </c>
      <c r="N22" s="66">
        <v>2022</v>
      </c>
      <c r="O22" s="66">
        <v>2023</v>
      </c>
    </row>
    <row r="23" spans="1:15" x14ac:dyDescent="0.25">
      <c r="A23" t="s">
        <v>21</v>
      </c>
      <c r="B23">
        <v>3.17</v>
      </c>
      <c r="C23">
        <v>3.15</v>
      </c>
      <c r="D23">
        <v>3.14</v>
      </c>
      <c r="E23">
        <v>3.14</v>
      </c>
      <c r="F23">
        <v>3.17</v>
      </c>
      <c r="G23">
        <v>3.2</v>
      </c>
      <c r="H23">
        <v>3.28</v>
      </c>
      <c r="I23">
        <v>3.35</v>
      </c>
      <c r="J23">
        <v>3.36</v>
      </c>
      <c r="K23">
        <v>3.37</v>
      </c>
      <c r="L23">
        <v>3.16</v>
      </c>
      <c r="M23">
        <v>3.26</v>
      </c>
      <c r="N23">
        <v>3.35</v>
      </c>
      <c r="O23">
        <v>3.28</v>
      </c>
    </row>
    <row r="24" spans="1:15" x14ac:dyDescent="0.25">
      <c r="A24" t="s">
        <v>23</v>
      </c>
      <c r="B24">
        <v>3.92</v>
      </c>
      <c r="C24">
        <v>3.94</v>
      </c>
      <c r="D24">
        <v>4.04</v>
      </c>
      <c r="E24">
        <v>4.0199999999999996</v>
      </c>
      <c r="F24">
        <v>4.1399999999999997</v>
      </c>
      <c r="G24">
        <v>4.2</v>
      </c>
      <c r="H24">
        <v>4.26</v>
      </c>
      <c r="I24">
        <v>4.26</v>
      </c>
      <c r="J24">
        <v>4.24</v>
      </c>
      <c r="K24">
        <v>4.34</v>
      </c>
      <c r="L24">
        <v>4.16</v>
      </c>
      <c r="M24">
        <v>4.0999999999999996</v>
      </c>
      <c r="N24">
        <v>4.26</v>
      </c>
      <c r="O24">
        <v>4.0999999999999996</v>
      </c>
    </row>
    <row r="25" spans="1:15" ht="15.75" thickBot="1" x14ac:dyDescent="0.3">
      <c r="A25" s="66" t="s">
        <v>24</v>
      </c>
      <c r="B25" s="66">
        <v>2.48</v>
      </c>
      <c r="C25" s="66">
        <v>2.4700000000000002</v>
      </c>
      <c r="D25" s="66">
        <v>2.5099999999999998</v>
      </c>
      <c r="E25" s="66">
        <v>2.52</v>
      </c>
      <c r="F25" s="66">
        <v>2.56</v>
      </c>
      <c r="G25" s="66">
        <v>2.66</v>
      </c>
      <c r="H25" s="66">
        <v>2.79</v>
      </c>
      <c r="I25" s="66">
        <v>2.9</v>
      </c>
      <c r="J25" s="66">
        <v>3</v>
      </c>
      <c r="K25" s="66">
        <v>2.97</v>
      </c>
      <c r="L25" s="66">
        <v>2.84</v>
      </c>
      <c r="M25" s="66">
        <v>3.02</v>
      </c>
      <c r="N25" s="66">
        <v>3.15</v>
      </c>
      <c r="O25" s="66">
        <v>3.12</v>
      </c>
    </row>
    <row r="29" spans="1:15" x14ac:dyDescent="0.25">
      <c r="A29" s="2" t="s">
        <v>671</v>
      </c>
    </row>
    <row r="30" spans="1:15" x14ac:dyDescent="0.25">
      <c r="A30" s="22" t="s">
        <v>670</v>
      </c>
    </row>
    <row r="32" spans="1:15" ht="15.75" thickBot="1" x14ac:dyDescent="0.3">
      <c r="A32" s="66"/>
      <c r="B32" s="66">
        <v>2010</v>
      </c>
      <c r="C32" s="66">
        <v>2011</v>
      </c>
      <c r="D32" s="66">
        <v>2012</v>
      </c>
      <c r="E32" s="66">
        <v>2013</v>
      </c>
      <c r="F32" s="66">
        <v>2014</v>
      </c>
      <c r="G32" s="66">
        <v>2015</v>
      </c>
      <c r="H32" s="66">
        <v>2016</v>
      </c>
      <c r="I32" s="66">
        <v>2017</v>
      </c>
      <c r="J32" s="66">
        <v>2018</v>
      </c>
      <c r="K32" s="66">
        <v>2019</v>
      </c>
      <c r="L32" s="66">
        <v>2020</v>
      </c>
      <c r="M32" s="66">
        <v>2021</v>
      </c>
      <c r="N32" s="66">
        <v>2022</v>
      </c>
      <c r="O32" s="66">
        <v>2023</v>
      </c>
    </row>
    <row r="33" spans="1:15" x14ac:dyDescent="0.25">
      <c r="A33" t="s">
        <v>21</v>
      </c>
      <c r="B33">
        <v>0.89</v>
      </c>
      <c r="C33">
        <v>0.89</v>
      </c>
      <c r="D33">
        <v>0.88</v>
      </c>
      <c r="E33">
        <v>0.89</v>
      </c>
      <c r="F33">
        <v>0.9</v>
      </c>
      <c r="G33">
        <v>0.9</v>
      </c>
      <c r="H33">
        <v>0.93</v>
      </c>
      <c r="I33">
        <v>0.95</v>
      </c>
      <c r="J33">
        <v>0.95</v>
      </c>
      <c r="K33">
        <v>0.95</v>
      </c>
      <c r="L33">
        <v>0.9</v>
      </c>
      <c r="M33">
        <v>0.93</v>
      </c>
      <c r="N33">
        <v>0.95</v>
      </c>
      <c r="O33">
        <v>0.93</v>
      </c>
    </row>
    <row r="34" spans="1:15" x14ac:dyDescent="0.25">
      <c r="A34" t="s">
        <v>23</v>
      </c>
      <c r="B34">
        <v>1.1000000000000001</v>
      </c>
      <c r="C34">
        <v>1.1100000000000001</v>
      </c>
      <c r="D34">
        <v>1.1399999999999999</v>
      </c>
      <c r="E34">
        <v>1.1299999999999999</v>
      </c>
      <c r="F34">
        <v>1.17</v>
      </c>
      <c r="G34">
        <v>1.18</v>
      </c>
      <c r="H34">
        <v>1.2</v>
      </c>
      <c r="I34">
        <v>1.21</v>
      </c>
      <c r="J34">
        <v>1.2</v>
      </c>
      <c r="K34">
        <v>1.23</v>
      </c>
      <c r="L34">
        <v>1.2</v>
      </c>
      <c r="M34">
        <v>1.18</v>
      </c>
      <c r="N34">
        <v>1.22</v>
      </c>
      <c r="O34">
        <v>1.18</v>
      </c>
    </row>
    <row r="35" spans="1:15" ht="15.75" thickBot="1" x14ac:dyDescent="0.3">
      <c r="A35" s="66" t="s">
        <v>24</v>
      </c>
      <c r="B35" s="66">
        <v>0.7</v>
      </c>
      <c r="C35" s="66">
        <v>0.69</v>
      </c>
      <c r="D35" s="66">
        <v>0.71</v>
      </c>
      <c r="E35" s="66">
        <v>0.71</v>
      </c>
      <c r="F35" s="66">
        <v>0.72</v>
      </c>
      <c r="G35" s="66">
        <v>0.75</v>
      </c>
      <c r="H35" s="66">
        <v>0.79</v>
      </c>
      <c r="I35" s="66">
        <v>0.82</v>
      </c>
      <c r="J35" s="66">
        <v>0.86</v>
      </c>
      <c r="K35" s="66">
        <v>0.85</v>
      </c>
      <c r="L35" s="66">
        <v>0.81</v>
      </c>
      <c r="M35" s="66">
        <v>0.87</v>
      </c>
      <c r="N35" s="66">
        <v>0.91</v>
      </c>
      <c r="O35" s="66">
        <v>0.89</v>
      </c>
    </row>
    <row r="37" spans="1:15" x14ac:dyDescent="0.25">
      <c r="A37" t="s">
        <v>28</v>
      </c>
    </row>
    <row r="38" spans="1:15" x14ac:dyDescent="0.25">
      <c r="A38" t="s">
        <v>672</v>
      </c>
    </row>
    <row r="43" spans="1:15" x14ac:dyDescent="0.25">
      <c r="A43" s="29" t="s">
        <v>35</v>
      </c>
    </row>
    <row r="44" spans="1:15" x14ac:dyDescent="0.25">
      <c r="A44" s="30" t="s">
        <v>673</v>
      </c>
      <c r="B44" s="16"/>
      <c r="C44" s="16"/>
      <c r="D44" s="16"/>
      <c r="E44" s="16"/>
      <c r="F44" s="16"/>
      <c r="G44" s="16"/>
      <c r="H44" s="16"/>
      <c r="I44" s="16"/>
    </row>
    <row r="45" spans="1:15" x14ac:dyDescent="0.25">
      <c r="A45" s="16"/>
      <c r="B45" s="16"/>
      <c r="C45" s="16"/>
      <c r="D45" s="16"/>
      <c r="E45" s="16"/>
      <c r="F45" s="16"/>
      <c r="G45" s="16"/>
      <c r="H45" s="16"/>
      <c r="I45" s="16"/>
    </row>
    <row r="46" spans="1:15" x14ac:dyDescent="0.25">
      <c r="A46" s="16"/>
      <c r="B46" s="16"/>
      <c r="C46" s="16"/>
      <c r="D46" s="16"/>
      <c r="E46" s="16"/>
      <c r="F46" s="16"/>
      <c r="G46" s="16"/>
      <c r="H46" s="16"/>
      <c r="I46" s="16"/>
    </row>
    <row r="47" spans="1:15" x14ac:dyDescent="0.25">
      <c r="A47" s="16"/>
      <c r="B47" s="16"/>
      <c r="C47" s="16"/>
      <c r="D47" s="16"/>
      <c r="E47" s="16"/>
      <c r="F47" s="16"/>
      <c r="G47" s="16"/>
      <c r="H47" s="16"/>
      <c r="I47" s="16"/>
    </row>
    <row r="48" spans="1:15" x14ac:dyDescent="0.25">
      <c r="A48" s="16"/>
      <c r="B48" s="16"/>
      <c r="C48" s="16"/>
      <c r="D48" s="16"/>
      <c r="E48" s="16"/>
      <c r="F48" s="16"/>
      <c r="G48" s="16"/>
      <c r="H48" s="16"/>
      <c r="I48" s="16"/>
    </row>
    <row r="49" spans="1:9" x14ac:dyDescent="0.25">
      <c r="A49" s="16"/>
      <c r="B49" s="16"/>
      <c r="C49" s="16"/>
      <c r="D49" s="16"/>
      <c r="E49" s="16"/>
      <c r="F49" s="16"/>
      <c r="G49" s="16"/>
      <c r="H49" s="16"/>
      <c r="I49" s="16"/>
    </row>
    <row r="50" spans="1:9" x14ac:dyDescent="0.25">
      <c r="A50" s="16"/>
      <c r="B50" s="16"/>
      <c r="C50" s="16"/>
      <c r="D50" s="16"/>
      <c r="E50" s="16"/>
      <c r="F50" s="16"/>
      <c r="G50" s="16"/>
      <c r="H50" s="16"/>
      <c r="I50" s="16"/>
    </row>
    <row r="51" spans="1:9" x14ac:dyDescent="0.25">
      <c r="A51" s="16"/>
      <c r="B51" s="16"/>
      <c r="C51" s="16"/>
      <c r="D51" s="16"/>
      <c r="E51" s="16"/>
      <c r="F51" s="16"/>
      <c r="G51" s="16"/>
      <c r="H51" s="16"/>
      <c r="I51" s="16"/>
    </row>
    <row r="52" spans="1:9" x14ac:dyDescent="0.25">
      <c r="A52" s="16"/>
      <c r="B52" s="16"/>
      <c r="C52" s="16"/>
      <c r="D52" s="16"/>
      <c r="E52" s="16"/>
      <c r="F52" s="16"/>
      <c r="G52" s="16"/>
      <c r="H52" s="16"/>
      <c r="I52" s="16"/>
    </row>
    <row r="53" spans="1:9" x14ac:dyDescent="0.25">
      <c r="A53" s="16"/>
      <c r="B53" s="16"/>
      <c r="C53" s="16"/>
      <c r="D53" s="16"/>
      <c r="E53" s="16"/>
      <c r="F53" s="16"/>
      <c r="G53" s="16"/>
      <c r="H53" s="16"/>
      <c r="I53" s="16"/>
    </row>
    <row r="54" spans="1:9" x14ac:dyDescent="0.25">
      <c r="A54" s="16"/>
      <c r="B54" s="16"/>
      <c r="C54" s="16"/>
      <c r="D54" s="16"/>
      <c r="E54" s="16"/>
      <c r="F54" s="16"/>
      <c r="G54" s="16"/>
      <c r="H54" s="16"/>
      <c r="I54" s="16"/>
    </row>
  </sheetData>
  <mergeCells count="11">
    <mergeCell ref="A12:C12"/>
    <mergeCell ref="B13:C13"/>
    <mergeCell ref="B14:C14"/>
    <mergeCell ref="B15:C15"/>
    <mergeCell ref="A44:I54"/>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F8B2E"/>
  </sheetPr>
  <dimension ref="A1:O44"/>
  <sheetViews>
    <sheetView workbookViewId="0">
      <selection activeCell="K1" sqref="K1"/>
    </sheetView>
  </sheetViews>
  <sheetFormatPr defaultRowHeight="15" x14ac:dyDescent="0.25"/>
  <cols>
    <col min="1" max="1" width="15.7109375" customWidth="1"/>
  </cols>
  <sheetData>
    <row r="1" spans="1:5" ht="23.25" x14ac:dyDescent="0.35">
      <c r="A1" s="65" t="s">
        <v>646</v>
      </c>
    </row>
    <row r="2" spans="1:5" x14ac:dyDescent="0.25">
      <c r="A2" s="4" t="str">
        <f>HYPERLINK("#CONTENTS!A1", "CONTENTS")</f>
        <v>CONTENTS</v>
      </c>
    </row>
    <row r="5" spans="1:5" x14ac:dyDescent="0.25">
      <c r="A5" s="5" t="s">
        <v>1</v>
      </c>
      <c r="B5" s="6"/>
      <c r="C5" s="6"/>
      <c r="D5" s="6"/>
      <c r="E5" s="7"/>
    </row>
    <row r="6" spans="1:5" x14ac:dyDescent="0.25">
      <c r="A6" s="20" t="s">
        <v>2</v>
      </c>
      <c r="B6" s="17" t="s">
        <v>674</v>
      </c>
      <c r="C6" s="17"/>
      <c r="D6" s="17"/>
      <c r="E6" s="17"/>
    </row>
    <row r="7" spans="1:5" x14ac:dyDescent="0.25">
      <c r="A7" s="12" t="s">
        <v>4</v>
      </c>
      <c r="B7" s="9" t="s">
        <v>675</v>
      </c>
      <c r="C7" s="9"/>
      <c r="D7" s="9"/>
      <c r="E7" s="9"/>
    </row>
    <row r="8" spans="1:5" x14ac:dyDescent="0.25">
      <c r="A8" s="12" t="s">
        <v>6</v>
      </c>
      <c r="B8" s="10" t="s">
        <v>676</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6"/>
      <c r="D12" s="6"/>
      <c r="E12" s="7"/>
    </row>
    <row r="13" spans="1:5" x14ac:dyDescent="0.25">
      <c r="A13" s="20" t="s">
        <v>13</v>
      </c>
      <c r="B13" s="17" t="s">
        <v>95</v>
      </c>
      <c r="C13" s="17"/>
      <c r="D13" s="17"/>
      <c r="E13" s="17"/>
    </row>
    <row r="14" spans="1:5" ht="30" customHeight="1" x14ac:dyDescent="0.25">
      <c r="A14" s="21" t="s">
        <v>15</v>
      </c>
      <c r="B14" s="18" t="s">
        <v>677</v>
      </c>
      <c r="C14" s="18"/>
      <c r="D14" s="18"/>
      <c r="E14" s="18"/>
    </row>
    <row r="15" spans="1:5" x14ac:dyDescent="0.25">
      <c r="A15" s="13" t="s">
        <v>17</v>
      </c>
      <c r="B15" s="19" t="s">
        <v>18</v>
      </c>
      <c r="C15" s="19"/>
      <c r="D15" s="19"/>
      <c r="E15" s="19"/>
    </row>
    <row r="19" spans="1:15" x14ac:dyDescent="0.25">
      <c r="A19" s="2" t="s">
        <v>678</v>
      </c>
    </row>
    <row r="20" spans="1:15" x14ac:dyDescent="0.25">
      <c r="A20" s="22" t="s">
        <v>132</v>
      </c>
    </row>
    <row r="22" spans="1:15" ht="15.75" thickBot="1" x14ac:dyDescent="0.3">
      <c r="A22" s="66"/>
      <c r="B22" s="66">
        <v>2010</v>
      </c>
      <c r="C22" s="66">
        <v>2011</v>
      </c>
      <c r="D22" s="66">
        <v>2012</v>
      </c>
      <c r="E22" s="66">
        <v>2013</v>
      </c>
      <c r="F22" s="66">
        <v>2014</v>
      </c>
      <c r="G22" s="66">
        <v>2015</v>
      </c>
      <c r="H22" s="66">
        <v>2016</v>
      </c>
      <c r="I22" s="66">
        <v>2017</v>
      </c>
      <c r="J22" s="66">
        <v>2018</v>
      </c>
      <c r="K22" s="66">
        <v>2019</v>
      </c>
      <c r="L22" s="66">
        <v>2020</v>
      </c>
      <c r="M22" s="66">
        <v>2021</v>
      </c>
      <c r="N22" s="66">
        <v>2022</v>
      </c>
      <c r="O22" s="66">
        <v>2023</v>
      </c>
    </row>
    <row r="23" spans="1:15" x14ac:dyDescent="0.25">
      <c r="A23" t="s">
        <v>21</v>
      </c>
      <c r="B23">
        <v>10.7</v>
      </c>
      <c r="C23">
        <v>10.199999999999999</v>
      </c>
      <c r="D23">
        <v>11</v>
      </c>
      <c r="E23">
        <v>11.2</v>
      </c>
      <c r="F23">
        <v>11.1</v>
      </c>
      <c r="G23">
        <v>11.2</v>
      </c>
      <c r="H23">
        <v>11.4</v>
      </c>
      <c r="I23">
        <v>11.5</v>
      </c>
      <c r="J23">
        <v>11.6</v>
      </c>
      <c r="K23">
        <v>11.2</v>
      </c>
      <c r="L23">
        <v>11.2</v>
      </c>
      <c r="M23">
        <v>11.1</v>
      </c>
      <c r="N23">
        <v>11.5</v>
      </c>
      <c r="O23">
        <v>11.8</v>
      </c>
    </row>
    <row r="24" spans="1:15" x14ac:dyDescent="0.25">
      <c r="A24" t="s">
        <v>23</v>
      </c>
      <c r="B24">
        <v>8</v>
      </c>
      <c r="C24">
        <v>7</v>
      </c>
      <c r="D24">
        <v>6.4</v>
      </c>
      <c r="E24">
        <v>7.7</v>
      </c>
      <c r="F24">
        <v>9</v>
      </c>
      <c r="G24">
        <v>8.3000000000000007</v>
      </c>
      <c r="H24">
        <v>8</v>
      </c>
      <c r="I24">
        <v>7.9</v>
      </c>
      <c r="J24">
        <v>8.1</v>
      </c>
      <c r="K24">
        <v>7.6</v>
      </c>
      <c r="L24">
        <v>7.6</v>
      </c>
      <c r="M24">
        <v>8.6</v>
      </c>
      <c r="N24">
        <v>9.3000000000000007</v>
      </c>
      <c r="O24">
        <v>9.1</v>
      </c>
    </row>
    <row r="25" spans="1:15" ht="15.75" thickBot="1" x14ac:dyDescent="0.3">
      <c r="A25" s="66" t="s">
        <v>24</v>
      </c>
      <c r="B25" s="66">
        <v>1.6</v>
      </c>
      <c r="C25" s="66">
        <v>2.4</v>
      </c>
      <c r="D25" s="66">
        <v>3.5</v>
      </c>
      <c r="E25" s="66">
        <v>3.9</v>
      </c>
      <c r="F25" s="66">
        <v>4.8</v>
      </c>
      <c r="G25" s="66">
        <v>4.5999999999999996</v>
      </c>
      <c r="H25" s="66">
        <v>4.5999999999999996</v>
      </c>
      <c r="I25" s="66">
        <v>5.0999999999999996</v>
      </c>
      <c r="J25" s="66">
        <v>5</v>
      </c>
      <c r="K25" s="66">
        <v>5.4</v>
      </c>
      <c r="L25" s="66">
        <v>5.5</v>
      </c>
      <c r="M25" s="66">
        <v>6.1</v>
      </c>
      <c r="N25" s="66">
        <v>6.8</v>
      </c>
      <c r="O25" s="66">
        <v>6.2</v>
      </c>
    </row>
    <row r="27" spans="1:15" x14ac:dyDescent="0.25">
      <c r="A27" t="s">
        <v>28</v>
      </c>
    </row>
    <row r="28" spans="1:15" x14ac:dyDescent="0.25">
      <c r="A28" t="s">
        <v>679</v>
      </c>
    </row>
    <row r="30" spans="1:15" x14ac:dyDescent="0.25">
      <c r="A30" s="28" t="s">
        <v>32</v>
      </c>
    </row>
    <row r="31" spans="1:15" x14ac:dyDescent="0.25">
      <c r="A31" t="s">
        <v>334</v>
      </c>
    </row>
    <row r="36" spans="1:9" x14ac:dyDescent="0.25">
      <c r="A36" s="29" t="s">
        <v>35</v>
      </c>
    </row>
    <row r="37" spans="1:9" x14ac:dyDescent="0.25">
      <c r="A37" s="30" t="s">
        <v>680</v>
      </c>
      <c r="B37" s="16"/>
      <c r="C37" s="16"/>
      <c r="D37" s="16"/>
      <c r="E37" s="16"/>
      <c r="F37" s="16"/>
      <c r="G37" s="16"/>
      <c r="H37" s="16"/>
      <c r="I37" s="16"/>
    </row>
    <row r="38" spans="1:9" x14ac:dyDescent="0.25">
      <c r="A38" s="16"/>
      <c r="B38" s="16"/>
      <c r="C38" s="16"/>
      <c r="D38" s="16"/>
      <c r="E38" s="16"/>
      <c r="F38" s="16"/>
      <c r="G38" s="16"/>
      <c r="H38" s="16"/>
      <c r="I38" s="16"/>
    </row>
    <row r="39" spans="1:9" x14ac:dyDescent="0.25">
      <c r="A39" s="16"/>
      <c r="B39" s="16"/>
      <c r="C39" s="16"/>
      <c r="D39" s="16"/>
      <c r="E39" s="16"/>
      <c r="F39" s="16"/>
      <c r="G39" s="16"/>
      <c r="H39" s="16"/>
      <c r="I39" s="16"/>
    </row>
    <row r="40" spans="1:9" x14ac:dyDescent="0.25">
      <c r="A40" s="16"/>
      <c r="B40" s="16"/>
      <c r="C40" s="16"/>
      <c r="D40" s="16"/>
      <c r="E40" s="16"/>
      <c r="F40" s="16"/>
      <c r="G40" s="16"/>
      <c r="H40" s="16"/>
      <c r="I40" s="16"/>
    </row>
    <row r="41" spans="1:9" x14ac:dyDescent="0.25">
      <c r="A41" s="16"/>
      <c r="B41" s="16"/>
      <c r="C41" s="16"/>
      <c r="D41" s="16"/>
      <c r="E41" s="16"/>
      <c r="F41" s="16"/>
      <c r="G41" s="16"/>
      <c r="H41" s="16"/>
      <c r="I41" s="16"/>
    </row>
    <row r="42" spans="1:9" x14ac:dyDescent="0.25">
      <c r="A42" s="16"/>
      <c r="B42" s="16"/>
      <c r="C42" s="16"/>
      <c r="D42" s="16"/>
      <c r="E42" s="16"/>
      <c r="F42" s="16"/>
      <c r="G42" s="16"/>
      <c r="H42" s="16"/>
      <c r="I42" s="16"/>
    </row>
    <row r="43" spans="1:9" x14ac:dyDescent="0.25">
      <c r="A43" s="16"/>
      <c r="B43" s="16"/>
      <c r="C43" s="16"/>
      <c r="D43" s="16"/>
      <c r="E43" s="16"/>
      <c r="F43" s="16"/>
      <c r="G43" s="16"/>
      <c r="H43" s="16"/>
      <c r="I43" s="16"/>
    </row>
    <row r="44" spans="1:9" x14ac:dyDescent="0.25">
      <c r="A44" s="16"/>
      <c r="B44" s="16"/>
      <c r="C44" s="16"/>
      <c r="D44" s="16"/>
      <c r="E44" s="16"/>
      <c r="F44" s="16"/>
      <c r="G44" s="16"/>
      <c r="H44" s="16"/>
      <c r="I44" s="16"/>
    </row>
  </sheetData>
  <mergeCells count="11">
    <mergeCell ref="A12:E12"/>
    <mergeCell ref="B13:E13"/>
    <mergeCell ref="B14:E14"/>
    <mergeCell ref="B15:E15"/>
    <mergeCell ref="A37:I44"/>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F8B2E"/>
  </sheetPr>
  <dimension ref="A1:I65"/>
  <sheetViews>
    <sheetView workbookViewId="0">
      <selection activeCell="K1" sqref="K1"/>
    </sheetView>
  </sheetViews>
  <sheetFormatPr defaultRowHeight="15" x14ac:dyDescent="0.25"/>
  <cols>
    <col min="1" max="1" width="15.7109375" customWidth="1"/>
  </cols>
  <sheetData>
    <row r="1" spans="1:5" ht="23.25" x14ac:dyDescent="0.35">
      <c r="A1" s="65" t="s">
        <v>646</v>
      </c>
    </row>
    <row r="2" spans="1:5" x14ac:dyDescent="0.25">
      <c r="A2" s="4" t="str">
        <f>HYPERLINK("#CONTENTS!A1", "CONTENTS")</f>
        <v>CONTENTS</v>
      </c>
    </row>
    <row r="5" spans="1:5" x14ac:dyDescent="0.25">
      <c r="A5" s="5" t="s">
        <v>1</v>
      </c>
      <c r="B5" s="6"/>
      <c r="C5" s="6"/>
      <c r="D5" s="6"/>
      <c r="E5" s="7"/>
    </row>
    <row r="6" spans="1:5" ht="30" customHeight="1" x14ac:dyDescent="0.25">
      <c r="A6" s="11" t="s">
        <v>2</v>
      </c>
      <c r="B6" s="8" t="s">
        <v>681</v>
      </c>
      <c r="C6" s="8"/>
      <c r="D6" s="8"/>
      <c r="E6" s="8"/>
    </row>
    <row r="7" spans="1:5" x14ac:dyDescent="0.25">
      <c r="A7" s="12" t="s">
        <v>4</v>
      </c>
      <c r="B7" s="9" t="s">
        <v>682</v>
      </c>
      <c r="C7" s="9"/>
      <c r="D7" s="9"/>
      <c r="E7" s="9"/>
    </row>
    <row r="8" spans="1:5" x14ac:dyDescent="0.25">
      <c r="A8" s="12" t="s">
        <v>6</v>
      </c>
      <c r="B8" s="10" t="s">
        <v>683</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8" x14ac:dyDescent="0.25">
      <c r="A19" s="2" t="s">
        <v>684</v>
      </c>
    </row>
    <row r="20" spans="1:8" x14ac:dyDescent="0.25">
      <c r="A20" s="32" t="s">
        <v>685</v>
      </c>
    </row>
    <row r="21" spans="1:8" x14ac:dyDescent="0.25">
      <c r="A21" s="22" t="s">
        <v>686</v>
      </c>
    </row>
    <row r="23" spans="1:8" ht="15.75" thickBot="1" x14ac:dyDescent="0.3">
      <c r="A23" s="66"/>
      <c r="B23" s="66">
        <v>2010</v>
      </c>
      <c r="C23" s="66">
        <v>2012</v>
      </c>
      <c r="D23" s="66">
        <v>2014</v>
      </c>
      <c r="E23" s="66">
        <v>2016</v>
      </c>
      <c r="F23" s="66">
        <v>2018</v>
      </c>
      <c r="G23" s="66">
        <v>2020</v>
      </c>
      <c r="H23" s="66">
        <v>2022</v>
      </c>
    </row>
    <row r="24" spans="1:8" x14ac:dyDescent="0.25">
      <c r="A24" t="s">
        <v>21</v>
      </c>
      <c r="B24">
        <v>5017</v>
      </c>
      <c r="C24">
        <v>5086</v>
      </c>
      <c r="D24">
        <v>5062</v>
      </c>
      <c r="E24">
        <v>5074</v>
      </c>
      <c r="F24">
        <v>5235</v>
      </c>
      <c r="G24">
        <v>4817</v>
      </c>
      <c r="H24">
        <v>4991</v>
      </c>
    </row>
    <row r="25" spans="1:8" x14ac:dyDescent="0.25">
      <c r="A25" t="s">
        <v>23</v>
      </c>
      <c r="B25">
        <v>2923</v>
      </c>
      <c r="C25">
        <v>2989</v>
      </c>
      <c r="D25">
        <v>3687</v>
      </c>
      <c r="E25">
        <v>3663</v>
      </c>
      <c r="F25">
        <v>3702</v>
      </c>
      <c r="G25">
        <v>3453</v>
      </c>
      <c r="H25">
        <v>3333</v>
      </c>
    </row>
    <row r="26" spans="1:8" x14ac:dyDescent="0.25">
      <c r="A26" t="s">
        <v>24</v>
      </c>
      <c r="B26">
        <v>735</v>
      </c>
      <c r="C26">
        <v>846</v>
      </c>
      <c r="D26">
        <v>879</v>
      </c>
      <c r="E26">
        <v>1286</v>
      </c>
      <c r="F26">
        <v>1355</v>
      </c>
      <c r="G26">
        <v>1483</v>
      </c>
      <c r="H26">
        <v>1838</v>
      </c>
    </row>
    <row r="27" spans="1:8" ht="15.75" thickBot="1" x14ac:dyDescent="0.3">
      <c r="A27" s="66" t="s">
        <v>25</v>
      </c>
      <c r="B27" s="66">
        <v>4610</v>
      </c>
      <c r="C27" s="66">
        <v>7640</v>
      </c>
      <c r="D27" s="66">
        <v>6890</v>
      </c>
      <c r="E27" s="66">
        <v>6937</v>
      </c>
      <c r="F27" s="66">
        <v>7319</v>
      </c>
      <c r="G27" s="66">
        <v>8499</v>
      </c>
      <c r="H27" s="66">
        <v>26325</v>
      </c>
    </row>
    <row r="31" spans="1:8" x14ac:dyDescent="0.25">
      <c r="A31" s="2" t="s">
        <v>684</v>
      </c>
    </row>
    <row r="32" spans="1:8" x14ac:dyDescent="0.25">
      <c r="A32" s="32" t="s">
        <v>687</v>
      </c>
    </row>
    <row r="33" spans="1:8" x14ac:dyDescent="0.25">
      <c r="A33" s="22" t="s">
        <v>686</v>
      </c>
    </row>
    <row r="35" spans="1:8" ht="15.75" thickBot="1" x14ac:dyDescent="0.3">
      <c r="A35" s="66"/>
      <c r="B35" s="66">
        <v>2010</v>
      </c>
      <c r="C35" s="66">
        <v>2012</v>
      </c>
      <c r="D35" s="66">
        <v>2014</v>
      </c>
      <c r="E35" s="66">
        <v>2016</v>
      </c>
      <c r="F35" s="66">
        <v>2018</v>
      </c>
      <c r="G35" s="66">
        <v>2020</v>
      </c>
      <c r="H35" s="66">
        <v>2022</v>
      </c>
    </row>
    <row r="36" spans="1:8" x14ac:dyDescent="0.25">
      <c r="A36" t="s">
        <v>21</v>
      </c>
      <c r="B36">
        <v>206</v>
      </c>
      <c r="C36">
        <v>203</v>
      </c>
      <c r="D36">
        <v>201</v>
      </c>
      <c r="E36">
        <v>212</v>
      </c>
      <c r="F36">
        <v>228</v>
      </c>
      <c r="G36">
        <v>214</v>
      </c>
      <c r="H36">
        <v>266</v>
      </c>
    </row>
    <row r="37" spans="1:8" x14ac:dyDescent="0.25">
      <c r="A37" t="s">
        <v>23</v>
      </c>
      <c r="B37">
        <v>221</v>
      </c>
      <c r="C37">
        <v>218</v>
      </c>
      <c r="D37">
        <v>304</v>
      </c>
      <c r="E37">
        <v>351</v>
      </c>
      <c r="F37">
        <v>361</v>
      </c>
      <c r="G37">
        <v>235</v>
      </c>
      <c r="H37">
        <v>223</v>
      </c>
    </row>
    <row r="38" spans="1:8" x14ac:dyDescent="0.25">
      <c r="A38" t="s">
        <v>24</v>
      </c>
      <c r="B38">
        <v>17</v>
      </c>
      <c r="C38">
        <v>28</v>
      </c>
      <c r="D38">
        <v>31</v>
      </c>
      <c r="E38">
        <v>42</v>
      </c>
      <c r="F38">
        <v>43</v>
      </c>
      <c r="G38">
        <v>46</v>
      </c>
      <c r="H38">
        <v>47</v>
      </c>
    </row>
    <row r="39" spans="1:8" ht="15.75" thickBot="1" x14ac:dyDescent="0.3">
      <c r="A39" s="66" t="s">
        <v>25</v>
      </c>
      <c r="B39" s="66">
        <v>1531</v>
      </c>
      <c r="C39" s="66">
        <v>2008</v>
      </c>
      <c r="D39" s="66">
        <v>1890</v>
      </c>
      <c r="E39" s="66">
        <v>2441</v>
      </c>
      <c r="F39" s="66">
        <v>2199</v>
      </c>
      <c r="G39" s="66">
        <v>1645</v>
      </c>
      <c r="H39" s="66">
        <v>4444</v>
      </c>
    </row>
    <row r="43" spans="1:8" x14ac:dyDescent="0.25">
      <c r="A43" s="2" t="s">
        <v>684</v>
      </c>
    </row>
    <row r="44" spans="1:8" x14ac:dyDescent="0.25">
      <c r="A44" s="32" t="s">
        <v>688</v>
      </c>
    </row>
    <row r="45" spans="1:8" x14ac:dyDescent="0.25">
      <c r="A45" s="22" t="s">
        <v>686</v>
      </c>
    </row>
    <row r="47" spans="1:8" ht="15.75" thickBot="1" x14ac:dyDescent="0.3">
      <c r="A47" s="66"/>
      <c r="B47" s="66">
        <v>2010</v>
      </c>
      <c r="C47" s="66">
        <v>2012</v>
      </c>
      <c r="D47" s="66">
        <v>2014</v>
      </c>
      <c r="E47" s="66">
        <v>2016</v>
      </c>
      <c r="F47" s="66">
        <v>2018</v>
      </c>
      <c r="G47" s="66">
        <v>2020</v>
      </c>
      <c r="H47" s="66">
        <v>2022</v>
      </c>
    </row>
    <row r="48" spans="1:8" x14ac:dyDescent="0.25">
      <c r="A48" t="s">
        <v>21</v>
      </c>
      <c r="B48">
        <v>4812</v>
      </c>
      <c r="C48">
        <v>4883</v>
      </c>
      <c r="D48">
        <v>4861</v>
      </c>
      <c r="E48">
        <v>4862</v>
      </c>
      <c r="F48">
        <v>5007</v>
      </c>
      <c r="G48">
        <v>4603</v>
      </c>
      <c r="H48">
        <v>4725</v>
      </c>
    </row>
    <row r="49" spans="1:9" x14ac:dyDescent="0.25">
      <c r="A49" t="s">
        <v>23</v>
      </c>
      <c r="B49">
        <v>2703</v>
      </c>
      <c r="C49">
        <v>2771</v>
      </c>
      <c r="D49">
        <v>3383</v>
      </c>
      <c r="E49">
        <v>3312</v>
      </c>
      <c r="F49">
        <v>3340</v>
      </c>
      <c r="G49">
        <v>3218</v>
      </c>
      <c r="H49">
        <v>3110</v>
      </c>
    </row>
    <row r="50" spans="1:9" x14ac:dyDescent="0.25">
      <c r="A50" t="s">
        <v>24</v>
      </c>
      <c r="B50">
        <v>718</v>
      </c>
      <c r="C50">
        <v>818</v>
      </c>
      <c r="D50">
        <v>849</v>
      </c>
      <c r="E50">
        <v>1245</v>
      </c>
      <c r="F50">
        <v>1312</v>
      </c>
      <c r="G50">
        <v>1437</v>
      </c>
      <c r="H50">
        <v>1791</v>
      </c>
    </row>
    <row r="51" spans="1:9" ht="15.75" thickBot="1" x14ac:dyDescent="0.3">
      <c r="A51" s="66" t="s">
        <v>25</v>
      </c>
      <c r="B51" s="66">
        <v>3080</v>
      </c>
      <c r="C51" s="66">
        <v>5632</v>
      </c>
      <c r="D51" s="66">
        <v>5000</v>
      </c>
      <c r="E51" s="66">
        <v>4496</v>
      </c>
      <c r="F51" s="66">
        <v>5120</v>
      </c>
      <c r="G51" s="66">
        <v>6854</v>
      </c>
      <c r="H51" s="66">
        <v>21880</v>
      </c>
    </row>
    <row r="53" spans="1:9" x14ac:dyDescent="0.25">
      <c r="A53" t="s">
        <v>28</v>
      </c>
    </row>
    <row r="54" spans="1:9" x14ac:dyDescent="0.25">
      <c r="A54" t="s">
        <v>689</v>
      </c>
    </row>
    <row r="56" spans="1:9" x14ac:dyDescent="0.25">
      <c r="A56" s="28" t="s">
        <v>32</v>
      </c>
    </row>
    <row r="57" spans="1:9" x14ac:dyDescent="0.25">
      <c r="A57" t="s">
        <v>33</v>
      </c>
    </row>
    <row r="62" spans="1:9" x14ac:dyDescent="0.25">
      <c r="A62" s="29" t="s">
        <v>35</v>
      </c>
    </row>
    <row r="63" spans="1:9" x14ac:dyDescent="0.25">
      <c r="A63" s="30" t="s">
        <v>690</v>
      </c>
      <c r="B63" s="16"/>
      <c r="C63" s="16"/>
      <c r="D63" s="16"/>
      <c r="E63" s="16"/>
      <c r="F63" s="16"/>
      <c r="G63" s="16"/>
      <c r="H63" s="16"/>
      <c r="I63" s="16"/>
    </row>
    <row r="64" spans="1:9" x14ac:dyDescent="0.25">
      <c r="A64" s="16"/>
      <c r="B64" s="16"/>
      <c r="C64" s="16"/>
      <c r="D64" s="16"/>
      <c r="E64" s="16"/>
      <c r="F64" s="16"/>
      <c r="G64" s="16"/>
      <c r="H64" s="16"/>
      <c r="I64" s="16"/>
    </row>
    <row r="65" spans="1:9" x14ac:dyDescent="0.25">
      <c r="A65" s="16"/>
      <c r="B65" s="16"/>
      <c r="C65" s="16"/>
      <c r="D65" s="16"/>
      <c r="E65" s="16"/>
      <c r="F65" s="16"/>
      <c r="G65" s="16"/>
      <c r="H65" s="16"/>
      <c r="I65" s="16"/>
    </row>
  </sheetData>
  <mergeCells count="11">
    <mergeCell ref="A12:C12"/>
    <mergeCell ref="B13:C13"/>
    <mergeCell ref="B14:C14"/>
    <mergeCell ref="B15:C15"/>
    <mergeCell ref="A63:I65"/>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F8B2E"/>
  </sheetPr>
  <dimension ref="A1:O59"/>
  <sheetViews>
    <sheetView workbookViewId="0">
      <selection activeCell="K1" sqref="K1"/>
    </sheetView>
  </sheetViews>
  <sheetFormatPr defaultRowHeight="15" x14ac:dyDescent="0.25"/>
  <cols>
    <col min="1" max="1" width="15.7109375" customWidth="1"/>
  </cols>
  <sheetData>
    <row r="1" spans="1:6" ht="23.25" x14ac:dyDescent="0.35">
      <c r="A1" s="65" t="s">
        <v>646</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691</v>
      </c>
      <c r="C6" s="8"/>
      <c r="D6" s="8"/>
      <c r="E6" s="8"/>
      <c r="F6" s="8"/>
    </row>
    <row r="7" spans="1:6" x14ac:dyDescent="0.25">
      <c r="A7" s="12" t="s">
        <v>4</v>
      </c>
      <c r="B7" s="9" t="s">
        <v>692</v>
      </c>
      <c r="C7" s="9"/>
      <c r="D7" s="9"/>
      <c r="E7" s="9"/>
      <c r="F7" s="9"/>
    </row>
    <row r="8" spans="1:6" x14ac:dyDescent="0.25">
      <c r="A8" s="12" t="s">
        <v>6</v>
      </c>
      <c r="B8" s="10" t="s">
        <v>693</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7"/>
    </row>
    <row r="13" spans="1:6" x14ac:dyDescent="0.25">
      <c r="A13" s="20" t="s">
        <v>13</v>
      </c>
      <c r="B13" s="17" t="s">
        <v>95</v>
      </c>
      <c r="C13" s="17"/>
    </row>
    <row r="14" spans="1:6" x14ac:dyDescent="0.25">
      <c r="A14" s="12" t="s">
        <v>15</v>
      </c>
      <c r="B14" s="31" t="s">
        <v>40</v>
      </c>
      <c r="C14" s="31"/>
    </row>
    <row r="15" spans="1:6" x14ac:dyDescent="0.25">
      <c r="A15" s="13" t="s">
        <v>17</v>
      </c>
      <c r="B15" s="19" t="s">
        <v>40</v>
      </c>
      <c r="C15" s="19"/>
    </row>
    <row r="19" spans="1:15" x14ac:dyDescent="0.25">
      <c r="A19" s="2" t="s">
        <v>694</v>
      </c>
    </row>
    <row r="20" spans="1:15" x14ac:dyDescent="0.25">
      <c r="A20" s="22" t="s">
        <v>695</v>
      </c>
    </row>
    <row r="21" spans="1:15" x14ac:dyDescent="0.25">
      <c r="A21" s="22" t="s">
        <v>696</v>
      </c>
    </row>
    <row r="23" spans="1:15" ht="15.75" thickBot="1" x14ac:dyDescent="0.3">
      <c r="A23" s="66"/>
      <c r="B23" s="66">
        <v>2010</v>
      </c>
      <c r="C23" s="66">
        <v>2011</v>
      </c>
      <c r="D23" s="66">
        <v>2012</v>
      </c>
      <c r="E23" s="66">
        <v>2013</v>
      </c>
      <c r="F23" s="66">
        <v>2014</v>
      </c>
      <c r="G23" s="66">
        <v>2015</v>
      </c>
      <c r="H23" s="66">
        <v>2016</v>
      </c>
      <c r="I23" s="66">
        <v>2017</v>
      </c>
      <c r="J23" s="66">
        <v>2018</v>
      </c>
      <c r="K23" s="66">
        <v>2019</v>
      </c>
      <c r="L23" s="66">
        <v>2020</v>
      </c>
      <c r="M23" s="66">
        <v>2021</v>
      </c>
      <c r="N23" s="66">
        <v>2022</v>
      </c>
      <c r="O23" s="66">
        <v>2023</v>
      </c>
    </row>
    <row r="24" spans="1:15" x14ac:dyDescent="0.25">
      <c r="A24" t="s">
        <v>21</v>
      </c>
      <c r="B24">
        <v>242184.68</v>
      </c>
      <c r="C24">
        <v>258024.82</v>
      </c>
      <c r="D24">
        <v>262726.33</v>
      </c>
      <c r="E24">
        <v>262951.38</v>
      </c>
      <c r="F24">
        <v>257932.41</v>
      </c>
      <c r="G24">
        <v>267865</v>
      </c>
      <c r="H24">
        <v>278556.27</v>
      </c>
      <c r="I24">
        <v>286207.87</v>
      </c>
      <c r="J24">
        <v>294227.31</v>
      </c>
      <c r="K24">
        <v>303436.19</v>
      </c>
      <c r="L24">
        <v>309797.40000000002</v>
      </c>
      <c r="M24">
        <v>335933.53</v>
      </c>
      <c r="N24" s="26" t="s">
        <v>22</v>
      </c>
      <c r="O24" s="26" t="s">
        <v>22</v>
      </c>
    </row>
    <row r="25" spans="1:15" x14ac:dyDescent="0.25">
      <c r="A25" t="s">
        <v>23</v>
      </c>
      <c r="B25" s="26" t="s">
        <v>22</v>
      </c>
      <c r="C25" s="26" t="s">
        <v>22</v>
      </c>
      <c r="D25">
        <v>7346.93</v>
      </c>
      <c r="E25">
        <v>8304.8799999999992</v>
      </c>
      <c r="F25">
        <v>7445.85</v>
      </c>
      <c r="G25">
        <v>8162.2</v>
      </c>
      <c r="H25">
        <v>8923.7199999999993</v>
      </c>
      <c r="I25">
        <v>9407.01</v>
      </c>
      <c r="J25">
        <v>9635.39</v>
      </c>
      <c r="K25">
        <v>10278.25</v>
      </c>
      <c r="L25">
        <v>9489.35</v>
      </c>
      <c r="M25">
        <v>10502.02</v>
      </c>
      <c r="N25">
        <v>9929.66</v>
      </c>
      <c r="O25" s="26" t="s">
        <v>22</v>
      </c>
    </row>
    <row r="26" spans="1:15" x14ac:dyDescent="0.25">
      <c r="A26" t="s">
        <v>24</v>
      </c>
      <c r="B26" s="26" t="s">
        <v>22</v>
      </c>
      <c r="C26" s="26" t="s">
        <v>22</v>
      </c>
      <c r="D26" s="26" t="s">
        <v>22</v>
      </c>
      <c r="E26" s="26" t="s">
        <v>22</v>
      </c>
      <c r="F26">
        <v>700.98</v>
      </c>
      <c r="G26">
        <v>710.28</v>
      </c>
      <c r="H26">
        <v>712.51</v>
      </c>
      <c r="I26">
        <v>716.58</v>
      </c>
      <c r="J26">
        <v>878.55</v>
      </c>
      <c r="K26">
        <v>883.64</v>
      </c>
      <c r="L26">
        <v>839.13</v>
      </c>
      <c r="M26">
        <v>963.65</v>
      </c>
      <c r="N26">
        <v>938.95</v>
      </c>
      <c r="O26" s="26" t="s">
        <v>22</v>
      </c>
    </row>
    <row r="27" spans="1:15" ht="15.75" thickBot="1" x14ac:dyDescent="0.3">
      <c r="A27" s="66" t="s">
        <v>25</v>
      </c>
      <c r="B27" s="67" t="s">
        <v>22</v>
      </c>
      <c r="C27" s="67" t="s">
        <v>22</v>
      </c>
      <c r="D27" s="67" t="s">
        <v>22</v>
      </c>
      <c r="E27" s="67" t="s">
        <v>22</v>
      </c>
      <c r="F27" s="66">
        <v>282.23</v>
      </c>
      <c r="G27" s="66">
        <v>290.11</v>
      </c>
      <c r="H27" s="66">
        <v>296.06</v>
      </c>
      <c r="I27" s="66">
        <v>313.85000000000002</v>
      </c>
      <c r="J27" s="66">
        <v>288.05</v>
      </c>
      <c r="K27" s="66">
        <v>316.51</v>
      </c>
      <c r="L27" s="66">
        <v>339.36</v>
      </c>
      <c r="M27" s="66">
        <v>351.17</v>
      </c>
      <c r="N27" s="66">
        <v>355.13</v>
      </c>
      <c r="O27" s="67" t="s">
        <v>22</v>
      </c>
    </row>
    <row r="31" spans="1:15" x14ac:dyDescent="0.25">
      <c r="A31" s="2" t="s">
        <v>697</v>
      </c>
    </row>
    <row r="32" spans="1:15" x14ac:dyDescent="0.25">
      <c r="A32" s="22" t="s">
        <v>695</v>
      </c>
    </row>
    <row r="33" spans="1:15" x14ac:dyDescent="0.25">
      <c r="A33" s="22" t="s">
        <v>696</v>
      </c>
    </row>
    <row r="35" spans="1:15" ht="15.75" thickBot="1" x14ac:dyDescent="0.3">
      <c r="A35" s="66"/>
      <c r="B35" s="66">
        <v>2010</v>
      </c>
      <c r="C35" s="66">
        <v>2011</v>
      </c>
      <c r="D35" s="66">
        <v>2012</v>
      </c>
      <c r="E35" s="66">
        <v>2013</v>
      </c>
      <c r="F35" s="66">
        <v>2014</v>
      </c>
      <c r="G35" s="66">
        <v>2015</v>
      </c>
      <c r="H35" s="66">
        <v>2016</v>
      </c>
      <c r="I35" s="66">
        <v>2017</v>
      </c>
      <c r="J35" s="66">
        <v>2018</v>
      </c>
      <c r="K35" s="66">
        <v>2019</v>
      </c>
      <c r="L35" s="66">
        <v>2020</v>
      </c>
      <c r="M35" s="66">
        <v>2021</v>
      </c>
      <c r="N35" s="66">
        <v>2022</v>
      </c>
      <c r="O35" s="66">
        <v>2023</v>
      </c>
    </row>
    <row r="36" spans="1:15" x14ac:dyDescent="0.25">
      <c r="A36" t="s">
        <v>21</v>
      </c>
      <c r="B36">
        <v>2.08</v>
      </c>
      <c r="C36">
        <v>2.17</v>
      </c>
      <c r="D36">
        <v>2.2200000000000002</v>
      </c>
      <c r="E36">
        <v>2.2200000000000002</v>
      </c>
      <c r="F36">
        <v>2.14</v>
      </c>
      <c r="G36">
        <v>2.1800000000000002</v>
      </c>
      <c r="H36">
        <v>2.2200000000000002</v>
      </c>
      <c r="I36">
        <v>2.2200000000000002</v>
      </c>
      <c r="J36">
        <v>2.23</v>
      </c>
      <c r="K36">
        <v>2.2599999999999998</v>
      </c>
      <c r="L36">
        <v>2.4500000000000002</v>
      </c>
      <c r="M36">
        <v>2.4900000000000002</v>
      </c>
      <c r="N36" s="26" t="s">
        <v>22</v>
      </c>
      <c r="O36" s="26" t="s">
        <v>22</v>
      </c>
    </row>
    <row r="37" spans="1:15" x14ac:dyDescent="0.25">
      <c r="A37" t="s">
        <v>23</v>
      </c>
      <c r="B37" s="26" t="s">
        <v>22</v>
      </c>
      <c r="C37" s="26" t="s">
        <v>22</v>
      </c>
      <c r="D37">
        <v>2.81</v>
      </c>
      <c r="E37">
        <v>3.14</v>
      </c>
      <c r="F37">
        <v>2.79</v>
      </c>
      <c r="G37">
        <v>3</v>
      </c>
      <c r="H37">
        <v>3.18</v>
      </c>
      <c r="I37">
        <v>3.26</v>
      </c>
      <c r="J37">
        <v>3.28</v>
      </c>
      <c r="K37">
        <v>3.45</v>
      </c>
      <c r="L37">
        <v>3.26</v>
      </c>
      <c r="M37">
        <v>3.37</v>
      </c>
      <c r="N37">
        <v>3.15</v>
      </c>
      <c r="O37" s="26" t="s">
        <v>22</v>
      </c>
    </row>
    <row r="38" spans="1:15" x14ac:dyDescent="0.25">
      <c r="A38" t="s">
        <v>24</v>
      </c>
      <c r="B38" s="26" t="s">
        <v>22</v>
      </c>
      <c r="C38" s="26" t="s">
        <v>22</v>
      </c>
      <c r="D38" s="26" t="s">
        <v>22</v>
      </c>
      <c r="E38" s="26" t="s">
        <v>22</v>
      </c>
      <c r="F38">
        <v>1.58</v>
      </c>
      <c r="G38">
        <v>1.56</v>
      </c>
      <c r="H38">
        <v>1.51</v>
      </c>
      <c r="I38">
        <v>1.48</v>
      </c>
      <c r="J38">
        <v>1.75</v>
      </c>
      <c r="K38">
        <v>1.7</v>
      </c>
      <c r="L38">
        <v>1.77</v>
      </c>
      <c r="M38">
        <v>1.8</v>
      </c>
      <c r="N38">
        <v>1.65</v>
      </c>
      <c r="O38" s="26" t="s">
        <v>22</v>
      </c>
    </row>
    <row r="39" spans="1:15" ht="15.75" thickBot="1" x14ac:dyDescent="0.3">
      <c r="A39" s="66" t="s">
        <v>25</v>
      </c>
      <c r="B39" s="67" t="s">
        <v>22</v>
      </c>
      <c r="C39" s="67" t="s">
        <v>22</v>
      </c>
      <c r="D39" s="67" t="s">
        <v>22</v>
      </c>
      <c r="E39" s="67" t="s">
        <v>22</v>
      </c>
      <c r="F39" s="66">
        <v>0.78</v>
      </c>
      <c r="G39" s="66">
        <v>0.78</v>
      </c>
      <c r="H39" s="66">
        <v>0.77</v>
      </c>
      <c r="I39" s="66">
        <v>0.8</v>
      </c>
      <c r="J39" s="66">
        <v>0.69</v>
      </c>
      <c r="K39" s="66">
        <v>0.73</v>
      </c>
      <c r="L39" s="66">
        <v>0.79</v>
      </c>
      <c r="M39" s="66">
        <v>0.75</v>
      </c>
      <c r="N39" s="66">
        <v>0.75</v>
      </c>
      <c r="O39" s="67" t="s">
        <v>22</v>
      </c>
    </row>
    <row r="41" spans="1:15" x14ac:dyDescent="0.25">
      <c r="A41" t="s">
        <v>28</v>
      </c>
    </row>
    <row r="42" spans="1:15" x14ac:dyDescent="0.25">
      <c r="A42" t="s">
        <v>698</v>
      </c>
    </row>
    <row r="44" spans="1:15" x14ac:dyDescent="0.25">
      <c r="A44" s="28" t="s">
        <v>30</v>
      </c>
    </row>
    <row r="45" spans="1:15" x14ac:dyDescent="0.25">
      <c r="A45" t="s">
        <v>31</v>
      </c>
    </row>
    <row r="47" spans="1:15" x14ac:dyDescent="0.25">
      <c r="A47" s="28" t="s">
        <v>32</v>
      </c>
    </row>
    <row r="48" spans="1:15" x14ac:dyDescent="0.25">
      <c r="A48" t="s">
        <v>33</v>
      </c>
    </row>
    <row r="49" spans="1:9" x14ac:dyDescent="0.25">
      <c r="A49" t="s">
        <v>334</v>
      </c>
    </row>
    <row r="54" spans="1:9" x14ac:dyDescent="0.25">
      <c r="A54" s="29" t="s">
        <v>35</v>
      </c>
    </row>
    <row r="55" spans="1:9" x14ac:dyDescent="0.25">
      <c r="A55" s="30" t="s">
        <v>699</v>
      </c>
      <c r="B55" s="16"/>
      <c r="C55" s="16"/>
      <c r="D55" s="16"/>
      <c r="E55" s="16"/>
      <c r="F55" s="16"/>
      <c r="G55" s="16"/>
      <c r="H55" s="16"/>
      <c r="I55" s="16"/>
    </row>
    <row r="56" spans="1:9" x14ac:dyDescent="0.25">
      <c r="A56" s="16"/>
      <c r="B56" s="16"/>
      <c r="C56" s="16"/>
      <c r="D56" s="16"/>
      <c r="E56" s="16"/>
      <c r="F56" s="16"/>
      <c r="G56" s="16"/>
      <c r="H56" s="16"/>
      <c r="I56" s="16"/>
    </row>
    <row r="57" spans="1:9" x14ac:dyDescent="0.25">
      <c r="A57" s="16"/>
      <c r="B57" s="16"/>
      <c r="C57" s="16"/>
      <c r="D57" s="16"/>
      <c r="E57" s="16"/>
      <c r="F57" s="16"/>
      <c r="G57" s="16"/>
      <c r="H57" s="16"/>
      <c r="I57" s="16"/>
    </row>
    <row r="58" spans="1:9" x14ac:dyDescent="0.25">
      <c r="A58" s="16"/>
      <c r="B58" s="16"/>
      <c r="C58" s="16"/>
      <c r="D58" s="16"/>
      <c r="E58" s="16"/>
      <c r="F58" s="16"/>
      <c r="G58" s="16"/>
      <c r="H58" s="16"/>
      <c r="I58" s="16"/>
    </row>
    <row r="59" spans="1:9" x14ac:dyDescent="0.25">
      <c r="A59" s="16"/>
      <c r="B59" s="16"/>
      <c r="C59" s="16"/>
      <c r="D59" s="16"/>
      <c r="E59" s="16"/>
      <c r="F59" s="16"/>
      <c r="G59" s="16"/>
      <c r="H59" s="16"/>
      <c r="I59" s="16"/>
    </row>
  </sheetData>
  <mergeCells count="11">
    <mergeCell ref="A12:C12"/>
    <mergeCell ref="B13:C13"/>
    <mergeCell ref="B14:C14"/>
    <mergeCell ref="B15:C15"/>
    <mergeCell ref="A55:I59"/>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F7E44"/>
  </sheetPr>
  <dimension ref="A1:N86"/>
  <sheetViews>
    <sheetView workbookViewId="0">
      <selection activeCell="F1" sqref="F1"/>
    </sheetView>
  </sheetViews>
  <sheetFormatPr defaultRowHeight="15" x14ac:dyDescent="0.25"/>
  <cols>
    <col min="1" max="1" width="15.7109375" customWidth="1"/>
  </cols>
  <sheetData>
    <row r="1" spans="1:5" ht="23.25" x14ac:dyDescent="0.35">
      <c r="A1" s="68" t="s">
        <v>700</v>
      </c>
    </row>
    <row r="2" spans="1:5" x14ac:dyDescent="0.25">
      <c r="A2" s="4" t="str">
        <f>HYPERLINK("#CONTENTS!A1", "CONTENTS")</f>
        <v>CONTENTS</v>
      </c>
    </row>
    <row r="5" spans="1:5" x14ac:dyDescent="0.25">
      <c r="A5" s="5" t="s">
        <v>1</v>
      </c>
      <c r="B5" s="6"/>
      <c r="C5" s="6"/>
      <c r="D5" s="6"/>
      <c r="E5" s="7"/>
    </row>
    <row r="6" spans="1:5" x14ac:dyDescent="0.25">
      <c r="A6" s="20" t="s">
        <v>2</v>
      </c>
      <c r="B6" s="17" t="s">
        <v>701</v>
      </c>
      <c r="C6" s="17"/>
      <c r="D6" s="17"/>
      <c r="E6" s="17"/>
    </row>
    <row r="7" spans="1:5" x14ac:dyDescent="0.25">
      <c r="A7" s="12" t="s">
        <v>4</v>
      </c>
      <c r="B7" s="9" t="s">
        <v>702</v>
      </c>
      <c r="C7" s="9"/>
      <c r="D7" s="9"/>
      <c r="E7" s="9"/>
    </row>
    <row r="8" spans="1:5" x14ac:dyDescent="0.25">
      <c r="A8" s="12" t="s">
        <v>6</v>
      </c>
      <c r="B8" s="10" t="s">
        <v>703</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6"/>
      <c r="D12" s="7"/>
    </row>
    <row r="13" spans="1:5" x14ac:dyDescent="0.25">
      <c r="A13" s="20" t="s">
        <v>13</v>
      </c>
      <c r="B13" s="17" t="s">
        <v>14</v>
      </c>
      <c r="C13" s="17"/>
      <c r="D13" s="17"/>
    </row>
    <row r="14" spans="1:5" x14ac:dyDescent="0.25">
      <c r="A14" s="12" t="s">
        <v>15</v>
      </c>
      <c r="B14" s="9" t="s">
        <v>704</v>
      </c>
      <c r="C14" s="9"/>
      <c r="D14" s="9"/>
    </row>
    <row r="15" spans="1:5" x14ac:dyDescent="0.25">
      <c r="A15" s="13" t="s">
        <v>17</v>
      </c>
      <c r="B15" s="19" t="s">
        <v>18</v>
      </c>
      <c r="C15" s="19"/>
      <c r="D15" s="19"/>
    </row>
    <row r="19" spans="1:14" x14ac:dyDescent="0.25">
      <c r="A19" s="2" t="s">
        <v>705</v>
      </c>
    </row>
    <row r="20" spans="1:14" x14ac:dyDescent="0.25">
      <c r="A20" s="22" t="s">
        <v>132</v>
      </c>
    </row>
    <row r="21" spans="1:14" x14ac:dyDescent="0.25">
      <c r="A21" s="22" t="s">
        <v>706</v>
      </c>
    </row>
    <row r="22" spans="1:14" x14ac:dyDescent="0.25">
      <c r="A22" s="22" t="s">
        <v>707</v>
      </c>
    </row>
    <row r="24" spans="1:14" ht="15.75" thickBot="1" x14ac:dyDescent="0.3">
      <c r="A24" s="69"/>
      <c r="B24" s="69">
        <v>2010</v>
      </c>
      <c r="C24" s="69">
        <v>2011</v>
      </c>
      <c r="D24" s="69">
        <v>2012</v>
      </c>
      <c r="E24" s="69">
        <v>2013</v>
      </c>
      <c r="F24" s="69">
        <v>2014</v>
      </c>
      <c r="G24" s="69">
        <v>2015</v>
      </c>
      <c r="H24" s="69">
        <v>2016</v>
      </c>
      <c r="I24" s="69">
        <v>2017</v>
      </c>
      <c r="J24" s="69">
        <v>2018</v>
      </c>
      <c r="K24" s="69">
        <v>2019</v>
      </c>
      <c r="L24" s="69">
        <v>2020</v>
      </c>
      <c r="M24" s="69">
        <v>2021</v>
      </c>
      <c r="N24" s="69">
        <v>2022</v>
      </c>
    </row>
    <row r="25" spans="1:14" x14ac:dyDescent="0.25">
      <c r="A25" t="s">
        <v>21</v>
      </c>
      <c r="B25">
        <v>83.4</v>
      </c>
      <c r="C25">
        <v>81.2</v>
      </c>
      <c r="D25">
        <v>79.8</v>
      </c>
      <c r="E25">
        <v>77.7</v>
      </c>
      <c r="F25">
        <v>75.099999999999994</v>
      </c>
      <c r="G25">
        <v>76.400000000000006</v>
      </c>
      <c r="H25">
        <v>76.599999999999994</v>
      </c>
      <c r="I25">
        <v>78.7</v>
      </c>
      <c r="J25">
        <v>77</v>
      </c>
      <c r="K25">
        <v>73.900000000000006</v>
      </c>
      <c r="L25">
        <v>66.099999999999994</v>
      </c>
      <c r="M25">
        <v>69.900000000000006</v>
      </c>
      <c r="N25">
        <v>69</v>
      </c>
    </row>
    <row r="26" spans="1:14" x14ac:dyDescent="0.25">
      <c r="A26" t="s">
        <v>23</v>
      </c>
      <c r="B26">
        <v>86.8</v>
      </c>
      <c r="C26">
        <v>79.400000000000006</v>
      </c>
      <c r="D26">
        <v>72.900000000000006</v>
      </c>
      <c r="E26">
        <v>74.599999999999994</v>
      </c>
      <c r="F26">
        <v>69.900000000000006</v>
      </c>
      <c r="G26">
        <v>65.2</v>
      </c>
      <c r="H26">
        <v>69.099999999999994</v>
      </c>
      <c r="I26">
        <v>66.099999999999994</v>
      </c>
      <c r="J26">
        <v>68.3</v>
      </c>
      <c r="K26">
        <v>62.3</v>
      </c>
      <c r="L26">
        <v>56</v>
      </c>
      <c r="M26">
        <v>56.2</v>
      </c>
      <c r="N26">
        <v>54.8</v>
      </c>
    </row>
    <row r="27" spans="1:14" ht="15.75" thickBot="1" x14ac:dyDescent="0.3">
      <c r="A27" s="69" t="s">
        <v>24</v>
      </c>
      <c r="B27" s="69">
        <v>87.5</v>
      </c>
      <c r="C27" s="69">
        <v>91.7</v>
      </c>
      <c r="D27" s="69">
        <v>87.1</v>
      </c>
      <c r="E27" s="69">
        <v>79.099999999999994</v>
      </c>
      <c r="F27" s="69">
        <v>77.099999999999994</v>
      </c>
      <c r="G27" s="69">
        <v>80.099999999999994</v>
      </c>
      <c r="H27" s="69">
        <v>81</v>
      </c>
      <c r="I27" s="69">
        <v>87.7</v>
      </c>
      <c r="J27" s="69">
        <v>81.599999999999994</v>
      </c>
      <c r="K27" s="69">
        <v>81</v>
      </c>
      <c r="L27" s="69">
        <v>75.5</v>
      </c>
      <c r="M27" s="69">
        <v>77.2</v>
      </c>
      <c r="N27" s="69">
        <v>81.7</v>
      </c>
    </row>
    <row r="31" spans="1:14" x14ac:dyDescent="0.25">
      <c r="A31" s="2" t="s">
        <v>708</v>
      </c>
    </row>
    <row r="32" spans="1:14" x14ac:dyDescent="0.25">
      <c r="A32" s="22" t="s">
        <v>132</v>
      </c>
    </row>
    <row r="33" spans="1:14" x14ac:dyDescent="0.25">
      <c r="A33" s="22" t="s">
        <v>706</v>
      </c>
    </row>
    <row r="34" spans="1:14" x14ac:dyDescent="0.25">
      <c r="A34" s="22" t="s">
        <v>707</v>
      </c>
    </row>
    <row r="36" spans="1:14" ht="15.75" thickBot="1" x14ac:dyDescent="0.3">
      <c r="A36" s="69"/>
      <c r="B36" s="69">
        <v>2010</v>
      </c>
      <c r="C36" s="69">
        <v>2011</v>
      </c>
      <c r="D36" s="69">
        <v>2012</v>
      </c>
      <c r="E36" s="69">
        <v>2013</v>
      </c>
      <c r="F36" s="69">
        <v>2014</v>
      </c>
      <c r="G36" s="69">
        <v>2015</v>
      </c>
      <c r="H36" s="69">
        <v>2016</v>
      </c>
      <c r="I36" s="69">
        <v>2017</v>
      </c>
      <c r="J36" s="69">
        <v>2018</v>
      </c>
      <c r="K36" s="69">
        <v>2019</v>
      </c>
      <c r="L36" s="69">
        <v>2020</v>
      </c>
      <c r="M36" s="69">
        <v>2021</v>
      </c>
      <c r="N36" s="69">
        <v>2022</v>
      </c>
    </row>
    <row r="37" spans="1:14" x14ac:dyDescent="0.25">
      <c r="A37" t="s">
        <v>21</v>
      </c>
      <c r="B37">
        <v>8.9</v>
      </c>
      <c r="C37">
        <v>8.6999999999999993</v>
      </c>
      <c r="D37">
        <v>8.5</v>
      </c>
      <c r="E37">
        <v>8.3000000000000007</v>
      </c>
      <c r="F37">
        <v>8</v>
      </c>
      <c r="G37">
        <v>8.1</v>
      </c>
      <c r="H37">
        <v>8.1</v>
      </c>
      <c r="I37">
        <v>8.3000000000000007</v>
      </c>
      <c r="J37">
        <v>8.1</v>
      </c>
      <c r="K37">
        <v>7.8</v>
      </c>
      <c r="L37">
        <v>7</v>
      </c>
      <c r="M37">
        <v>7.4</v>
      </c>
      <c r="N37">
        <v>7.3</v>
      </c>
    </row>
    <row r="38" spans="1:14" x14ac:dyDescent="0.25">
      <c r="A38" t="s">
        <v>23</v>
      </c>
      <c r="B38">
        <v>12.5</v>
      </c>
      <c r="C38">
        <v>11.4</v>
      </c>
      <c r="D38">
        <v>10.4</v>
      </c>
      <c r="E38">
        <v>10.6</v>
      </c>
      <c r="F38">
        <v>9.9</v>
      </c>
      <c r="G38">
        <v>9.1999999999999993</v>
      </c>
      <c r="H38">
        <v>9.6999999999999993</v>
      </c>
      <c r="I38">
        <v>9.1999999999999993</v>
      </c>
      <c r="J38">
        <v>9.4</v>
      </c>
      <c r="K38">
        <v>8.6</v>
      </c>
      <c r="L38">
        <v>7.7</v>
      </c>
      <c r="M38">
        <v>7.7</v>
      </c>
      <c r="N38">
        <v>7.4</v>
      </c>
    </row>
    <row r="39" spans="1:14" ht="15.75" thickBot="1" x14ac:dyDescent="0.3">
      <c r="A39" s="69" t="s">
        <v>24</v>
      </c>
      <c r="B39" s="69">
        <v>5.3</v>
      </c>
      <c r="C39" s="69">
        <v>5.6</v>
      </c>
      <c r="D39" s="69">
        <v>5.3</v>
      </c>
      <c r="E39" s="69">
        <v>4.9000000000000004</v>
      </c>
      <c r="F39" s="69">
        <v>4.8</v>
      </c>
      <c r="G39" s="69">
        <v>5</v>
      </c>
      <c r="H39" s="69">
        <v>5.2</v>
      </c>
      <c r="I39" s="69">
        <v>5.7</v>
      </c>
      <c r="J39" s="69">
        <v>5.4</v>
      </c>
      <c r="K39" s="69">
        <v>5.4</v>
      </c>
      <c r="L39" s="69">
        <v>5.0999999999999996</v>
      </c>
      <c r="M39" s="69">
        <v>5.2</v>
      </c>
      <c r="N39" s="69">
        <v>5.5</v>
      </c>
    </row>
    <row r="43" spans="1:14" x14ac:dyDescent="0.25">
      <c r="A43" s="2" t="s">
        <v>705</v>
      </c>
    </row>
    <row r="44" spans="1:14" x14ac:dyDescent="0.25">
      <c r="A44" s="22" t="s">
        <v>132</v>
      </c>
    </row>
    <row r="45" spans="1:14" x14ac:dyDescent="0.25">
      <c r="A45" s="22" t="s">
        <v>706</v>
      </c>
    </row>
    <row r="46" spans="1:14" x14ac:dyDescent="0.25">
      <c r="A46" s="22" t="s">
        <v>709</v>
      </c>
    </row>
    <row r="48" spans="1:14" ht="15.75" thickBot="1" x14ac:dyDescent="0.3">
      <c r="A48" s="69"/>
      <c r="B48" s="69">
        <v>2010</v>
      </c>
      <c r="C48" s="69">
        <v>2011</v>
      </c>
      <c r="D48" s="69">
        <v>2012</v>
      </c>
      <c r="E48" s="69">
        <v>2013</v>
      </c>
      <c r="F48" s="69">
        <v>2014</v>
      </c>
      <c r="G48" s="69">
        <v>2015</v>
      </c>
      <c r="H48" s="69">
        <v>2016</v>
      </c>
      <c r="I48" s="69">
        <v>2017</v>
      </c>
      <c r="J48" s="69">
        <v>2018</v>
      </c>
      <c r="K48" s="69">
        <v>2019</v>
      </c>
      <c r="L48" s="69">
        <v>2020</v>
      </c>
      <c r="M48" s="69">
        <v>2021</v>
      </c>
      <c r="N48" s="69">
        <v>2022</v>
      </c>
    </row>
    <row r="49" spans="1:14" x14ac:dyDescent="0.25">
      <c r="A49" t="s">
        <v>21</v>
      </c>
      <c r="B49">
        <v>86.8</v>
      </c>
      <c r="C49">
        <v>84.7</v>
      </c>
      <c r="D49">
        <v>83.2</v>
      </c>
      <c r="E49">
        <v>81.400000000000006</v>
      </c>
      <c r="F49">
        <v>78.5</v>
      </c>
      <c r="G49">
        <v>79.599999999999994</v>
      </c>
      <c r="H49">
        <v>79.599999999999994</v>
      </c>
      <c r="I49">
        <v>80.3</v>
      </c>
      <c r="J49">
        <v>78.8</v>
      </c>
      <c r="K49">
        <v>75.5</v>
      </c>
      <c r="L49">
        <v>68</v>
      </c>
      <c r="M49">
        <v>71.7</v>
      </c>
      <c r="N49">
        <v>70.8</v>
      </c>
    </row>
    <row r="50" spans="1:14" x14ac:dyDescent="0.25">
      <c r="A50" t="s">
        <v>23</v>
      </c>
      <c r="B50">
        <v>91.4</v>
      </c>
      <c r="C50">
        <v>84.4</v>
      </c>
      <c r="D50">
        <v>78.2</v>
      </c>
      <c r="E50">
        <v>80.5</v>
      </c>
      <c r="F50">
        <v>75.099999999999994</v>
      </c>
      <c r="G50">
        <v>71.3</v>
      </c>
      <c r="H50">
        <v>74.3</v>
      </c>
      <c r="I50">
        <v>71.2</v>
      </c>
      <c r="J50">
        <v>71.2</v>
      </c>
      <c r="K50">
        <v>65.900000000000006</v>
      </c>
      <c r="L50">
        <v>59.3</v>
      </c>
      <c r="M50">
        <v>61.1</v>
      </c>
      <c r="N50">
        <v>60.3</v>
      </c>
    </row>
    <row r="51" spans="1:14" ht="15.75" thickBot="1" x14ac:dyDescent="0.3">
      <c r="A51" s="69" t="s">
        <v>24</v>
      </c>
      <c r="B51" s="69">
        <v>91.6</v>
      </c>
      <c r="C51" s="69">
        <v>91.1</v>
      </c>
      <c r="D51" s="69">
        <v>86.1</v>
      </c>
      <c r="E51" s="69">
        <v>82.6</v>
      </c>
      <c r="F51" s="69">
        <v>80.5</v>
      </c>
      <c r="G51" s="69">
        <v>82</v>
      </c>
      <c r="H51" s="69">
        <v>82.7</v>
      </c>
      <c r="I51" s="69">
        <v>85.6</v>
      </c>
      <c r="J51" s="69">
        <v>82.5</v>
      </c>
      <c r="K51" s="69">
        <v>82.8</v>
      </c>
      <c r="L51" s="69">
        <v>78.2</v>
      </c>
      <c r="M51" s="69">
        <v>79.900000000000006</v>
      </c>
      <c r="N51" s="69">
        <v>80.7</v>
      </c>
    </row>
    <row r="55" spans="1:14" x14ac:dyDescent="0.25">
      <c r="A55" s="2" t="s">
        <v>708</v>
      </c>
    </row>
    <row r="56" spans="1:14" x14ac:dyDescent="0.25">
      <c r="A56" s="22" t="s">
        <v>132</v>
      </c>
    </row>
    <row r="57" spans="1:14" x14ac:dyDescent="0.25">
      <c r="A57" s="22" t="s">
        <v>706</v>
      </c>
    </row>
    <row r="58" spans="1:14" x14ac:dyDescent="0.25">
      <c r="A58" s="22" t="s">
        <v>709</v>
      </c>
    </row>
    <row r="60" spans="1:14" ht="15.75" thickBot="1" x14ac:dyDescent="0.3">
      <c r="A60" s="69"/>
      <c r="B60" s="69">
        <v>2010</v>
      </c>
      <c r="C60" s="69">
        <v>2011</v>
      </c>
      <c r="D60" s="69">
        <v>2012</v>
      </c>
      <c r="E60" s="69">
        <v>2013</v>
      </c>
      <c r="F60" s="69">
        <v>2014</v>
      </c>
      <c r="G60" s="69">
        <v>2015</v>
      </c>
      <c r="H60" s="69">
        <v>2016</v>
      </c>
      <c r="I60" s="69">
        <v>2017</v>
      </c>
      <c r="J60" s="69">
        <v>2018</v>
      </c>
      <c r="K60" s="69">
        <v>2019</v>
      </c>
      <c r="L60" s="69">
        <v>2020</v>
      </c>
      <c r="M60" s="69">
        <v>2021</v>
      </c>
      <c r="N60" s="69">
        <v>2022</v>
      </c>
    </row>
    <row r="61" spans="1:14" x14ac:dyDescent="0.25">
      <c r="A61" t="s">
        <v>21</v>
      </c>
      <c r="B61">
        <v>9.6999999999999993</v>
      </c>
      <c r="C61">
        <v>9.4</v>
      </c>
      <c r="D61">
        <v>9.3000000000000007</v>
      </c>
      <c r="E61">
        <v>9.1</v>
      </c>
      <c r="F61">
        <v>8.6999999999999993</v>
      </c>
      <c r="G61">
        <v>8.8000000000000007</v>
      </c>
      <c r="H61">
        <v>8.8000000000000007</v>
      </c>
      <c r="I61">
        <v>8.9</v>
      </c>
      <c r="J61">
        <v>8.6999999999999993</v>
      </c>
      <c r="K61">
        <v>8.3000000000000007</v>
      </c>
      <c r="L61">
        <v>7.5</v>
      </c>
      <c r="M61">
        <v>7.9</v>
      </c>
      <c r="N61">
        <v>7.8</v>
      </c>
    </row>
    <row r="62" spans="1:14" x14ac:dyDescent="0.25">
      <c r="A62" t="s">
        <v>23</v>
      </c>
      <c r="B62">
        <v>12.1</v>
      </c>
      <c r="C62">
        <v>11.1</v>
      </c>
      <c r="D62">
        <v>10.3</v>
      </c>
      <c r="E62">
        <v>10.5</v>
      </c>
      <c r="F62">
        <v>9.8000000000000007</v>
      </c>
      <c r="G62">
        <v>9.1999999999999993</v>
      </c>
      <c r="H62">
        <v>9.5</v>
      </c>
      <c r="I62">
        <v>9.1</v>
      </c>
      <c r="J62">
        <v>9</v>
      </c>
      <c r="K62">
        <v>8.3000000000000007</v>
      </c>
      <c r="L62">
        <v>7.5</v>
      </c>
      <c r="M62">
        <v>7.7</v>
      </c>
      <c r="N62">
        <v>7.5</v>
      </c>
    </row>
    <row r="63" spans="1:14" ht="15.75" thickBot="1" x14ac:dyDescent="0.3">
      <c r="A63" s="69" t="s">
        <v>24</v>
      </c>
      <c r="B63" s="69">
        <v>6.9</v>
      </c>
      <c r="C63" s="69">
        <v>6.9</v>
      </c>
      <c r="D63" s="69">
        <v>6.6</v>
      </c>
      <c r="E63" s="69">
        <v>6.3</v>
      </c>
      <c r="F63" s="69">
        <v>6.2</v>
      </c>
      <c r="G63" s="69">
        <v>6.4</v>
      </c>
      <c r="H63" s="69">
        <v>6.6</v>
      </c>
      <c r="I63" s="69">
        <v>6.9</v>
      </c>
      <c r="J63" s="69">
        <v>6.7</v>
      </c>
      <c r="K63" s="69">
        <v>6.8</v>
      </c>
      <c r="L63" s="69">
        <v>6.5</v>
      </c>
      <c r="M63" s="69">
        <v>6.7</v>
      </c>
      <c r="N63" s="69">
        <v>6.8</v>
      </c>
    </row>
    <row r="65" spans="1:9" x14ac:dyDescent="0.25">
      <c r="A65" t="s">
        <v>134</v>
      </c>
    </row>
    <row r="66" spans="1:9" x14ac:dyDescent="0.25">
      <c r="A66" t="s">
        <v>710</v>
      </c>
    </row>
    <row r="68" spans="1:9" x14ac:dyDescent="0.25">
      <c r="A68" s="28" t="s">
        <v>32</v>
      </c>
    </row>
    <row r="69" spans="1:9" x14ac:dyDescent="0.25">
      <c r="A69" t="s">
        <v>33</v>
      </c>
    </row>
    <row r="70" spans="1:9" x14ac:dyDescent="0.25">
      <c r="A70" t="s">
        <v>34</v>
      </c>
    </row>
    <row r="71" spans="1:9" x14ac:dyDescent="0.25">
      <c r="A71" t="s">
        <v>46</v>
      </c>
    </row>
    <row r="72" spans="1:9" x14ac:dyDescent="0.25">
      <c r="A72" t="s">
        <v>371</v>
      </c>
    </row>
    <row r="77" spans="1:9" x14ac:dyDescent="0.25">
      <c r="A77" s="29" t="s">
        <v>35</v>
      </c>
    </row>
    <row r="78" spans="1:9" x14ac:dyDescent="0.25">
      <c r="A78" s="30" t="s">
        <v>711</v>
      </c>
      <c r="B78" s="16"/>
      <c r="C78" s="16"/>
      <c r="D78" s="16"/>
      <c r="E78" s="16"/>
      <c r="F78" s="16"/>
      <c r="G78" s="16"/>
      <c r="H78" s="16"/>
      <c r="I78" s="16"/>
    </row>
    <row r="79" spans="1:9" x14ac:dyDescent="0.25">
      <c r="A79" s="16"/>
      <c r="B79" s="16"/>
      <c r="C79" s="16"/>
      <c r="D79" s="16"/>
      <c r="E79" s="16"/>
      <c r="F79" s="16"/>
      <c r="G79" s="16"/>
      <c r="H79" s="16"/>
      <c r="I79" s="16"/>
    </row>
    <row r="80" spans="1:9" x14ac:dyDescent="0.25">
      <c r="A80" s="16"/>
      <c r="B80" s="16"/>
      <c r="C80" s="16"/>
      <c r="D80" s="16"/>
      <c r="E80" s="16"/>
      <c r="F80" s="16"/>
      <c r="G80" s="16"/>
      <c r="H80" s="16"/>
      <c r="I80" s="16"/>
    </row>
    <row r="81" spans="1:9" x14ac:dyDescent="0.25">
      <c r="A81" s="16"/>
      <c r="B81" s="16"/>
      <c r="C81" s="16"/>
      <c r="D81" s="16"/>
      <c r="E81" s="16"/>
      <c r="F81" s="16"/>
      <c r="G81" s="16"/>
      <c r="H81" s="16"/>
      <c r="I81" s="16"/>
    </row>
    <row r="82" spans="1:9" x14ac:dyDescent="0.25">
      <c r="A82" s="16"/>
      <c r="B82" s="16"/>
      <c r="C82" s="16"/>
      <c r="D82" s="16"/>
      <c r="E82" s="16"/>
      <c r="F82" s="16"/>
      <c r="G82" s="16"/>
      <c r="H82" s="16"/>
      <c r="I82" s="16"/>
    </row>
    <row r="83" spans="1:9" x14ac:dyDescent="0.25">
      <c r="A83" s="16"/>
      <c r="B83" s="16"/>
      <c r="C83" s="16"/>
      <c r="D83" s="16"/>
      <c r="E83" s="16"/>
      <c r="F83" s="16"/>
      <c r="G83" s="16"/>
      <c r="H83" s="16"/>
      <c r="I83" s="16"/>
    </row>
    <row r="84" spans="1:9" x14ac:dyDescent="0.25">
      <c r="A84" s="16"/>
      <c r="B84" s="16"/>
      <c r="C84" s="16"/>
      <c r="D84" s="16"/>
      <c r="E84" s="16"/>
      <c r="F84" s="16"/>
      <c r="G84" s="16"/>
      <c r="H84" s="16"/>
      <c r="I84" s="16"/>
    </row>
    <row r="85" spans="1:9" x14ac:dyDescent="0.25">
      <c r="A85" s="16"/>
      <c r="B85" s="16"/>
      <c r="C85" s="16"/>
      <c r="D85" s="16"/>
      <c r="E85" s="16"/>
      <c r="F85" s="16"/>
      <c r="G85" s="16"/>
      <c r="H85" s="16"/>
      <c r="I85" s="16"/>
    </row>
    <row r="86" spans="1:9" x14ac:dyDescent="0.25">
      <c r="A86" s="16"/>
      <c r="B86" s="16"/>
      <c r="C86" s="16"/>
      <c r="D86" s="16"/>
      <c r="E86" s="16"/>
      <c r="F86" s="16"/>
      <c r="G86" s="16"/>
      <c r="H86" s="16"/>
      <c r="I86" s="16"/>
    </row>
  </sheetData>
  <mergeCells count="11">
    <mergeCell ref="A12:D12"/>
    <mergeCell ref="B13:D13"/>
    <mergeCell ref="B14:D14"/>
    <mergeCell ref="B15:D15"/>
    <mergeCell ref="A78:I86"/>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F7E44"/>
  </sheetPr>
  <dimension ref="A1:N70"/>
  <sheetViews>
    <sheetView workbookViewId="0">
      <selection activeCell="F1" sqref="F1"/>
    </sheetView>
  </sheetViews>
  <sheetFormatPr defaultRowHeight="15" x14ac:dyDescent="0.25"/>
  <cols>
    <col min="1" max="1" width="15.7109375" customWidth="1"/>
  </cols>
  <sheetData>
    <row r="1" spans="1:6" ht="23.25" x14ac:dyDescent="0.35">
      <c r="A1" s="68" t="s">
        <v>700</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712</v>
      </c>
      <c r="C6" s="8"/>
      <c r="D6" s="8"/>
      <c r="E6" s="8"/>
      <c r="F6" s="8"/>
    </row>
    <row r="7" spans="1:6" x14ac:dyDescent="0.25">
      <c r="A7" s="12" t="s">
        <v>4</v>
      </c>
      <c r="B7" s="9" t="s">
        <v>713</v>
      </c>
      <c r="C7" s="9"/>
      <c r="D7" s="9"/>
      <c r="E7" s="9"/>
      <c r="F7" s="9"/>
    </row>
    <row r="8" spans="1:6" x14ac:dyDescent="0.25">
      <c r="A8" s="12" t="s">
        <v>6</v>
      </c>
      <c r="B8" s="10" t="s">
        <v>714</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6"/>
      <c r="D12" s="6"/>
      <c r="E12" s="7"/>
    </row>
    <row r="13" spans="1:6" x14ac:dyDescent="0.25">
      <c r="A13" s="20" t="s">
        <v>13</v>
      </c>
      <c r="B13" s="17" t="s">
        <v>14</v>
      </c>
      <c r="C13" s="17"/>
      <c r="D13" s="17"/>
      <c r="E13" s="17"/>
    </row>
    <row r="14" spans="1:6" ht="30" customHeight="1" x14ac:dyDescent="0.25">
      <c r="A14" s="21" t="s">
        <v>15</v>
      </c>
      <c r="B14" s="18" t="s">
        <v>715</v>
      </c>
      <c r="C14" s="18"/>
      <c r="D14" s="18"/>
      <c r="E14" s="18"/>
    </row>
    <row r="15" spans="1:6" x14ac:dyDescent="0.25">
      <c r="A15" s="13" t="s">
        <v>17</v>
      </c>
      <c r="B15" s="19" t="s">
        <v>18</v>
      </c>
      <c r="C15" s="19"/>
      <c r="D15" s="19"/>
      <c r="E15" s="19"/>
    </row>
    <row r="19" spans="1:14" x14ac:dyDescent="0.25">
      <c r="A19" s="2" t="s">
        <v>716</v>
      </c>
    </row>
    <row r="20" spans="1:14" x14ac:dyDescent="0.25">
      <c r="A20" s="22" t="s">
        <v>132</v>
      </c>
    </row>
    <row r="21" spans="1:14" x14ac:dyDescent="0.25">
      <c r="A21" s="22" t="s">
        <v>706</v>
      </c>
    </row>
    <row r="22" spans="1:14" x14ac:dyDescent="0.25">
      <c r="A22" s="22" t="s">
        <v>717</v>
      </c>
    </row>
    <row r="24" spans="1:14" ht="15.75" thickBot="1" x14ac:dyDescent="0.3">
      <c r="A24" s="69"/>
      <c r="B24" s="69">
        <v>2010</v>
      </c>
      <c r="C24" s="69">
        <v>2011</v>
      </c>
      <c r="D24" s="69">
        <v>2012</v>
      </c>
      <c r="E24" s="69">
        <v>2013</v>
      </c>
      <c r="F24" s="69">
        <v>2014</v>
      </c>
      <c r="G24" s="69">
        <v>2015</v>
      </c>
      <c r="H24" s="69">
        <v>2016</v>
      </c>
      <c r="I24" s="69">
        <v>2017</v>
      </c>
      <c r="J24" s="69">
        <v>2018</v>
      </c>
      <c r="K24" s="69">
        <v>2019</v>
      </c>
      <c r="L24" s="69">
        <v>2020</v>
      </c>
      <c r="M24" s="69">
        <v>2021</v>
      </c>
      <c r="N24" s="69">
        <v>2022</v>
      </c>
    </row>
    <row r="25" spans="1:14" x14ac:dyDescent="0.25">
      <c r="A25" t="s">
        <v>21</v>
      </c>
      <c r="B25">
        <v>-351267.3</v>
      </c>
      <c r="C25">
        <v>-344928</v>
      </c>
      <c r="D25">
        <v>-339385.1</v>
      </c>
      <c r="E25">
        <v>-347552.9</v>
      </c>
      <c r="F25">
        <v>-331736.8</v>
      </c>
      <c r="G25">
        <v>-324538.59999999998</v>
      </c>
      <c r="H25">
        <v>-318927.7</v>
      </c>
      <c r="I25">
        <v>-248331.6</v>
      </c>
      <c r="J25">
        <v>-256077.2</v>
      </c>
      <c r="K25">
        <v>-240983.7</v>
      </c>
      <c r="L25">
        <v>-240779.2</v>
      </c>
      <c r="M25">
        <v>-240885.8</v>
      </c>
      <c r="N25">
        <v>-236401.5</v>
      </c>
    </row>
    <row r="26" spans="1:14" x14ac:dyDescent="0.25">
      <c r="A26" t="s">
        <v>23</v>
      </c>
      <c r="B26">
        <v>2360.6999999999998</v>
      </c>
      <c r="C26">
        <v>1604.2</v>
      </c>
      <c r="D26">
        <v>989.4</v>
      </c>
      <c r="E26">
        <v>672.9</v>
      </c>
      <c r="F26">
        <v>889.3</v>
      </c>
      <c r="G26">
        <v>-94.8</v>
      </c>
      <c r="H26">
        <v>867.8</v>
      </c>
      <c r="I26">
        <v>715.2</v>
      </c>
      <c r="J26">
        <v>2502.6999999999998</v>
      </c>
      <c r="K26">
        <v>1531</v>
      </c>
      <c r="L26">
        <v>1292.4000000000001</v>
      </c>
      <c r="M26">
        <v>198.5</v>
      </c>
      <c r="N26">
        <v>-381</v>
      </c>
    </row>
    <row r="27" spans="1:14" ht="15.75" thickBot="1" x14ac:dyDescent="0.3">
      <c r="A27" s="69" t="s">
        <v>24</v>
      </c>
      <c r="B27" s="69">
        <v>-6906.8</v>
      </c>
      <c r="C27" s="69">
        <v>-5627.2</v>
      </c>
      <c r="D27" s="69">
        <v>-5185.8999999999996</v>
      </c>
      <c r="E27" s="69">
        <v>-6150.5</v>
      </c>
      <c r="F27" s="69">
        <v>-6002.7</v>
      </c>
      <c r="G27" s="69">
        <v>-5691.9</v>
      </c>
      <c r="H27" s="69">
        <v>-5698.2</v>
      </c>
      <c r="I27" s="69">
        <v>-4883.7</v>
      </c>
      <c r="J27" s="69">
        <v>-5492.8</v>
      </c>
      <c r="K27" s="69">
        <v>-5725.9</v>
      </c>
      <c r="L27" s="69">
        <v>-5658.6</v>
      </c>
      <c r="M27" s="69">
        <v>-5763.7</v>
      </c>
      <c r="N27" s="69">
        <v>-4867.2</v>
      </c>
    </row>
    <row r="31" spans="1:14" x14ac:dyDescent="0.25">
      <c r="A31" s="2" t="s">
        <v>718</v>
      </c>
    </row>
    <row r="32" spans="1:14" x14ac:dyDescent="0.25">
      <c r="A32" s="22" t="s">
        <v>132</v>
      </c>
    </row>
    <row r="33" spans="1:14" x14ac:dyDescent="0.25">
      <c r="A33" s="22" t="s">
        <v>706</v>
      </c>
    </row>
    <row r="34" spans="1:14" x14ac:dyDescent="0.25">
      <c r="A34" s="22" t="s">
        <v>717</v>
      </c>
    </row>
    <row r="36" spans="1:14" ht="15.75" thickBot="1" x14ac:dyDescent="0.3">
      <c r="A36" s="69"/>
      <c r="B36" s="69">
        <v>2010</v>
      </c>
      <c r="C36" s="69">
        <v>2011</v>
      </c>
      <c r="D36" s="69">
        <v>2012</v>
      </c>
      <c r="E36" s="69">
        <v>2013</v>
      </c>
      <c r="F36" s="69">
        <v>2014</v>
      </c>
      <c r="G36" s="69">
        <v>2015</v>
      </c>
      <c r="H36" s="69">
        <v>2016</v>
      </c>
      <c r="I36" s="69">
        <v>2017</v>
      </c>
      <c r="J36" s="69">
        <v>2018</v>
      </c>
      <c r="K36" s="69">
        <v>2019</v>
      </c>
      <c r="L36" s="69">
        <v>2020</v>
      </c>
      <c r="M36" s="69">
        <v>2021</v>
      </c>
      <c r="N36" s="69">
        <v>2022</v>
      </c>
    </row>
    <row r="37" spans="1:14" x14ac:dyDescent="0.25">
      <c r="A37" t="s">
        <v>21</v>
      </c>
      <c r="B37">
        <v>-0.8</v>
      </c>
      <c r="C37">
        <v>-0.8</v>
      </c>
      <c r="D37">
        <v>-0.8</v>
      </c>
      <c r="E37">
        <v>-0.8</v>
      </c>
      <c r="F37">
        <v>-0.7</v>
      </c>
      <c r="G37">
        <v>-0.7</v>
      </c>
      <c r="H37">
        <v>-0.7</v>
      </c>
      <c r="I37">
        <v>-0.6</v>
      </c>
      <c r="J37">
        <v>-0.6</v>
      </c>
      <c r="K37">
        <v>-0.5</v>
      </c>
      <c r="L37">
        <v>-0.5</v>
      </c>
      <c r="M37">
        <v>-0.5</v>
      </c>
      <c r="N37">
        <v>-0.5</v>
      </c>
    </row>
    <row r="38" spans="1:14" x14ac:dyDescent="0.25">
      <c r="A38" t="s">
        <v>23</v>
      </c>
      <c r="B38">
        <v>0.4</v>
      </c>
      <c r="C38">
        <v>0.3</v>
      </c>
      <c r="D38">
        <v>0.2</v>
      </c>
      <c r="E38">
        <v>0.1</v>
      </c>
      <c r="F38">
        <v>0.2</v>
      </c>
      <c r="G38">
        <v>0</v>
      </c>
      <c r="H38">
        <v>0.2</v>
      </c>
      <c r="I38">
        <v>0.1</v>
      </c>
      <c r="J38">
        <v>0.4</v>
      </c>
      <c r="K38">
        <v>0.3</v>
      </c>
      <c r="L38">
        <v>0.2</v>
      </c>
      <c r="M38">
        <v>0</v>
      </c>
      <c r="N38">
        <v>-0.1</v>
      </c>
    </row>
    <row r="39" spans="1:14" ht="15.75" thickBot="1" x14ac:dyDescent="0.3">
      <c r="A39" s="69" t="s">
        <v>24</v>
      </c>
      <c r="B39" s="69">
        <v>-1.6</v>
      </c>
      <c r="C39" s="69">
        <v>-1.3</v>
      </c>
      <c r="D39" s="69">
        <v>-1.2</v>
      </c>
      <c r="E39" s="69">
        <v>-1.5</v>
      </c>
      <c r="F39" s="69">
        <v>-1.4</v>
      </c>
      <c r="G39" s="69">
        <v>-1.4</v>
      </c>
      <c r="H39" s="69">
        <v>-1.4</v>
      </c>
      <c r="I39" s="69">
        <v>-1.2</v>
      </c>
      <c r="J39" s="69">
        <v>-1.4</v>
      </c>
      <c r="K39" s="69">
        <v>-1.4</v>
      </c>
      <c r="L39" s="69">
        <v>-1.4</v>
      </c>
      <c r="M39" s="69">
        <v>-1.5</v>
      </c>
      <c r="N39" s="69">
        <v>-1.3</v>
      </c>
    </row>
    <row r="43" spans="1:14" x14ac:dyDescent="0.25">
      <c r="A43" s="2" t="s">
        <v>719</v>
      </c>
    </row>
    <row r="44" spans="1:14" x14ac:dyDescent="0.25">
      <c r="A44" s="22" t="s">
        <v>132</v>
      </c>
    </row>
    <row r="45" spans="1:14" x14ac:dyDescent="0.25">
      <c r="A45" s="22" t="s">
        <v>706</v>
      </c>
    </row>
    <row r="46" spans="1:14" x14ac:dyDescent="0.25">
      <c r="A46" s="22" t="s">
        <v>717</v>
      </c>
    </row>
    <row r="48" spans="1:14" ht="15.75" thickBot="1" x14ac:dyDescent="0.3">
      <c r="A48" s="69"/>
      <c r="B48" s="69">
        <v>2010</v>
      </c>
      <c r="C48" s="69">
        <v>2011</v>
      </c>
      <c r="D48" s="69">
        <v>2012</v>
      </c>
      <c r="E48" s="69">
        <v>2013</v>
      </c>
      <c r="F48" s="69">
        <v>2014</v>
      </c>
      <c r="G48" s="69">
        <v>2015</v>
      </c>
      <c r="H48" s="69">
        <v>2016</v>
      </c>
      <c r="I48" s="69">
        <v>2017</v>
      </c>
      <c r="J48" s="69">
        <v>2018</v>
      </c>
      <c r="K48" s="69">
        <v>2019</v>
      </c>
      <c r="L48" s="69">
        <v>2020</v>
      </c>
      <c r="M48" s="69">
        <v>2021</v>
      </c>
      <c r="N48" s="69">
        <v>2022</v>
      </c>
    </row>
    <row r="49" spans="1:14" x14ac:dyDescent="0.25">
      <c r="A49" t="s">
        <v>21</v>
      </c>
      <c r="B49">
        <v>-83.1</v>
      </c>
      <c r="C49">
        <v>-81.599999999999994</v>
      </c>
      <c r="D49">
        <v>-80.3</v>
      </c>
      <c r="E49">
        <v>-82.3</v>
      </c>
      <c r="F49">
        <v>-78.5</v>
      </c>
      <c r="G49">
        <v>-76.8</v>
      </c>
      <c r="H49">
        <v>-75.5</v>
      </c>
      <c r="I49">
        <v>-58.8</v>
      </c>
      <c r="J49">
        <v>-60.6</v>
      </c>
      <c r="K49">
        <v>-57</v>
      </c>
      <c r="L49">
        <v>-57</v>
      </c>
      <c r="M49">
        <v>-57</v>
      </c>
      <c r="N49">
        <v>-56</v>
      </c>
    </row>
    <row r="50" spans="1:14" x14ac:dyDescent="0.25">
      <c r="A50" t="s">
        <v>23</v>
      </c>
      <c r="B50">
        <v>55</v>
      </c>
      <c r="C50">
        <v>37.4</v>
      </c>
      <c r="D50">
        <v>23</v>
      </c>
      <c r="E50">
        <v>15.7</v>
      </c>
      <c r="F50">
        <v>20.7</v>
      </c>
      <c r="G50">
        <v>-2.2000000000000002</v>
      </c>
      <c r="H50">
        <v>20.2</v>
      </c>
      <c r="I50">
        <v>16.7</v>
      </c>
      <c r="J50">
        <v>58.3</v>
      </c>
      <c r="K50">
        <v>35.700000000000003</v>
      </c>
      <c r="L50">
        <v>30.1</v>
      </c>
      <c r="M50">
        <v>4.5999999999999996</v>
      </c>
      <c r="N50">
        <v>-8.9</v>
      </c>
    </row>
    <row r="51" spans="1:14" ht="15.75" thickBot="1" x14ac:dyDescent="0.3">
      <c r="A51" s="69" t="s">
        <v>24</v>
      </c>
      <c r="B51" s="69">
        <v>-122</v>
      </c>
      <c r="C51" s="69">
        <v>-99.4</v>
      </c>
      <c r="D51" s="69">
        <v>-91.6</v>
      </c>
      <c r="E51" s="69">
        <v>-108.7</v>
      </c>
      <c r="F51" s="69">
        <v>-106.1</v>
      </c>
      <c r="G51" s="69">
        <v>-100.6</v>
      </c>
      <c r="H51" s="69">
        <v>-100.7</v>
      </c>
      <c r="I51" s="69">
        <v>-86.3</v>
      </c>
      <c r="J51" s="69">
        <v>-97.1</v>
      </c>
      <c r="K51" s="69">
        <v>-101.2</v>
      </c>
      <c r="L51" s="69">
        <v>-100</v>
      </c>
      <c r="M51" s="69">
        <v>-101.8</v>
      </c>
      <c r="N51" s="69">
        <v>-86</v>
      </c>
    </row>
    <row r="53" spans="1:14" x14ac:dyDescent="0.25">
      <c r="A53" t="s">
        <v>28</v>
      </c>
    </row>
    <row r="54" spans="1:14" x14ac:dyDescent="0.25">
      <c r="A54" t="s">
        <v>720</v>
      </c>
    </row>
    <row r="56" spans="1:14" x14ac:dyDescent="0.25">
      <c r="A56" s="28" t="s">
        <v>32</v>
      </c>
    </row>
    <row r="57" spans="1:14" x14ac:dyDescent="0.25">
      <c r="A57" t="s">
        <v>33</v>
      </c>
    </row>
    <row r="58" spans="1:14" x14ac:dyDescent="0.25">
      <c r="A58" t="s">
        <v>34</v>
      </c>
    </row>
    <row r="59" spans="1:14" x14ac:dyDescent="0.25">
      <c r="A59" t="s">
        <v>46</v>
      </c>
    </row>
    <row r="60" spans="1:14" x14ac:dyDescent="0.25">
      <c r="A60" t="s">
        <v>371</v>
      </c>
    </row>
    <row r="65" spans="1:9" x14ac:dyDescent="0.25">
      <c r="A65" s="29" t="s">
        <v>35</v>
      </c>
    </row>
    <row r="66" spans="1:9" x14ac:dyDescent="0.25">
      <c r="A66" s="30" t="s">
        <v>721</v>
      </c>
      <c r="B66" s="16"/>
      <c r="C66" s="16"/>
      <c r="D66" s="16"/>
      <c r="E66" s="16"/>
      <c r="F66" s="16"/>
      <c r="G66" s="16"/>
      <c r="H66" s="16"/>
      <c r="I66" s="16"/>
    </row>
    <row r="67" spans="1:9" x14ac:dyDescent="0.25">
      <c r="A67" s="16"/>
      <c r="B67" s="16"/>
      <c r="C67" s="16"/>
      <c r="D67" s="16"/>
      <c r="E67" s="16"/>
      <c r="F67" s="16"/>
      <c r="G67" s="16"/>
      <c r="H67" s="16"/>
      <c r="I67" s="16"/>
    </row>
    <row r="68" spans="1:9" x14ac:dyDescent="0.25">
      <c r="A68" s="16"/>
      <c r="B68" s="16"/>
      <c r="C68" s="16"/>
      <c r="D68" s="16"/>
      <c r="E68" s="16"/>
      <c r="F68" s="16"/>
      <c r="G68" s="16"/>
      <c r="H68" s="16"/>
      <c r="I68" s="16"/>
    </row>
    <row r="69" spans="1:9" x14ac:dyDescent="0.25">
      <c r="A69" s="16"/>
      <c r="B69" s="16"/>
      <c r="C69" s="16"/>
      <c r="D69" s="16"/>
      <c r="E69" s="16"/>
      <c r="F69" s="16"/>
      <c r="G69" s="16"/>
      <c r="H69" s="16"/>
      <c r="I69" s="16"/>
    </row>
    <row r="70" spans="1:9" x14ac:dyDescent="0.25">
      <c r="A70" s="16"/>
      <c r="B70" s="16"/>
      <c r="C70" s="16"/>
      <c r="D70" s="16"/>
      <c r="E70" s="16"/>
      <c r="F70" s="16"/>
      <c r="G70" s="16"/>
      <c r="H70" s="16"/>
      <c r="I70" s="16"/>
    </row>
  </sheetData>
  <mergeCells count="11">
    <mergeCell ref="A12:E12"/>
    <mergeCell ref="B13:E13"/>
    <mergeCell ref="B14:E14"/>
    <mergeCell ref="B15:E15"/>
    <mergeCell ref="A66:I70"/>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F7E44"/>
  </sheetPr>
  <dimension ref="A1:O48"/>
  <sheetViews>
    <sheetView workbookViewId="0">
      <selection activeCell="F1" sqref="F1"/>
    </sheetView>
  </sheetViews>
  <sheetFormatPr defaultRowHeight="15" x14ac:dyDescent="0.25"/>
  <cols>
    <col min="1" max="1" width="15.7109375" customWidth="1"/>
  </cols>
  <sheetData>
    <row r="1" spans="1:5" ht="23.25" x14ac:dyDescent="0.35">
      <c r="A1" s="68" t="s">
        <v>700</v>
      </c>
    </row>
    <row r="2" spans="1:5" x14ac:dyDescent="0.25">
      <c r="A2" s="4" t="str">
        <f>HYPERLINK("#CONTENTS!A1", "CONTENTS")</f>
        <v>CONTENTS</v>
      </c>
    </row>
    <row r="5" spans="1:5" x14ac:dyDescent="0.25">
      <c r="A5" s="5" t="s">
        <v>1</v>
      </c>
      <c r="B5" s="6"/>
      <c r="C5" s="6"/>
      <c r="D5" s="6"/>
      <c r="E5" s="7"/>
    </row>
    <row r="6" spans="1:5" ht="30" customHeight="1" x14ac:dyDescent="0.25">
      <c r="A6" s="11" t="s">
        <v>2</v>
      </c>
      <c r="B6" s="8" t="s">
        <v>722</v>
      </c>
      <c r="C6" s="8"/>
      <c r="D6" s="8"/>
      <c r="E6" s="8"/>
    </row>
    <row r="7" spans="1:5" x14ac:dyDescent="0.25">
      <c r="A7" s="12" t="s">
        <v>4</v>
      </c>
      <c r="B7" s="9" t="s">
        <v>723</v>
      </c>
      <c r="C7" s="9"/>
      <c r="D7" s="9"/>
      <c r="E7" s="9"/>
    </row>
    <row r="8" spans="1:5" x14ac:dyDescent="0.25">
      <c r="A8" s="12" t="s">
        <v>6</v>
      </c>
      <c r="B8" s="10" t="s">
        <v>724</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6"/>
      <c r="D12" s="7"/>
    </row>
    <row r="13" spans="1:5" x14ac:dyDescent="0.25">
      <c r="A13" s="20" t="s">
        <v>13</v>
      </c>
      <c r="B13" s="17" t="s">
        <v>14</v>
      </c>
      <c r="C13" s="17"/>
      <c r="D13" s="17"/>
    </row>
    <row r="14" spans="1:5" x14ac:dyDescent="0.25">
      <c r="A14" s="12" t="s">
        <v>15</v>
      </c>
      <c r="B14" s="9" t="s">
        <v>725</v>
      </c>
      <c r="C14" s="9"/>
      <c r="D14" s="9"/>
    </row>
    <row r="15" spans="1:5" x14ac:dyDescent="0.25">
      <c r="A15" s="13" t="s">
        <v>17</v>
      </c>
      <c r="B15" s="19" t="s">
        <v>18</v>
      </c>
      <c r="C15" s="19"/>
      <c r="D15" s="19"/>
    </row>
    <row r="19" spans="1:15" x14ac:dyDescent="0.25">
      <c r="A19" s="2" t="s">
        <v>726</v>
      </c>
    </row>
    <row r="20" spans="1:15" x14ac:dyDescent="0.25">
      <c r="A20" s="22" t="s">
        <v>132</v>
      </c>
    </row>
    <row r="22" spans="1:15" ht="15.75" thickBot="1" x14ac:dyDescent="0.3">
      <c r="A22" s="69"/>
      <c r="B22" s="69">
        <v>2010</v>
      </c>
      <c r="C22" s="69">
        <v>2011</v>
      </c>
      <c r="D22" s="69">
        <v>2012</v>
      </c>
      <c r="E22" s="69">
        <v>2013</v>
      </c>
      <c r="F22" s="69">
        <v>2014</v>
      </c>
      <c r="G22" s="69">
        <v>2015</v>
      </c>
      <c r="H22" s="69">
        <v>2016</v>
      </c>
      <c r="I22" s="69">
        <v>2017</v>
      </c>
      <c r="J22" s="69">
        <v>2018</v>
      </c>
      <c r="K22" s="69">
        <v>2019</v>
      </c>
      <c r="L22" s="69">
        <v>2020</v>
      </c>
      <c r="M22" s="69">
        <v>2021</v>
      </c>
      <c r="N22" s="69">
        <v>2022</v>
      </c>
      <c r="O22" s="69">
        <v>2023</v>
      </c>
    </row>
    <row r="23" spans="1:15" x14ac:dyDescent="0.25">
      <c r="A23" t="s">
        <v>21</v>
      </c>
      <c r="B23">
        <v>139.6</v>
      </c>
      <c r="C23">
        <v>135.30000000000001</v>
      </c>
      <c r="D23">
        <v>132</v>
      </c>
      <c r="E23">
        <v>126.4</v>
      </c>
      <c r="F23">
        <v>123.1</v>
      </c>
      <c r="G23">
        <v>119.1</v>
      </c>
      <c r="H23">
        <v>117.6</v>
      </c>
      <c r="I23">
        <v>143</v>
      </c>
      <c r="J23">
        <v>145.6</v>
      </c>
      <c r="K23">
        <v>148</v>
      </c>
      <c r="L23">
        <v>130.80000000000001</v>
      </c>
      <c r="M23">
        <v>115.7</v>
      </c>
      <c r="N23">
        <v>109.8</v>
      </c>
      <c r="O23">
        <v>107.6</v>
      </c>
    </row>
    <row r="24" spans="1:15" x14ac:dyDescent="0.25">
      <c r="A24" t="s">
        <v>23</v>
      </c>
      <c r="B24">
        <v>126.2</v>
      </c>
      <c r="C24">
        <v>125</v>
      </c>
      <c r="D24">
        <v>117</v>
      </c>
      <c r="E24">
        <v>112.7</v>
      </c>
      <c r="F24">
        <v>110.2</v>
      </c>
      <c r="G24">
        <v>106.2</v>
      </c>
      <c r="H24">
        <v>106</v>
      </c>
      <c r="I24">
        <v>129.80000000000001</v>
      </c>
      <c r="J24">
        <v>132.80000000000001</v>
      </c>
      <c r="K24">
        <v>135.6</v>
      </c>
      <c r="L24">
        <v>116.4</v>
      </c>
      <c r="M24">
        <v>92.3</v>
      </c>
      <c r="N24">
        <v>86.3</v>
      </c>
      <c r="O24">
        <v>72.8</v>
      </c>
    </row>
    <row r="25" spans="1:15" ht="15.75" thickBot="1" x14ac:dyDescent="0.3">
      <c r="A25" s="69" t="s">
        <v>24</v>
      </c>
      <c r="B25" s="70" t="s">
        <v>22</v>
      </c>
      <c r="C25" s="70" t="s">
        <v>22</v>
      </c>
      <c r="D25" s="70" t="s">
        <v>22</v>
      </c>
      <c r="E25" s="69">
        <v>127.1</v>
      </c>
      <c r="F25" s="69">
        <v>115.8</v>
      </c>
      <c r="G25" s="69">
        <v>112.8</v>
      </c>
      <c r="H25" s="69">
        <v>111.5</v>
      </c>
      <c r="I25" s="69">
        <v>137.1</v>
      </c>
      <c r="J25" s="69">
        <v>139.69999999999999</v>
      </c>
      <c r="K25" s="69">
        <v>144.69999999999999</v>
      </c>
      <c r="L25" s="69">
        <v>135.19999999999999</v>
      </c>
      <c r="M25" s="69">
        <v>127.9</v>
      </c>
      <c r="N25" s="69">
        <v>127.3</v>
      </c>
      <c r="O25" s="69">
        <v>127.1</v>
      </c>
    </row>
    <row r="27" spans="1:15" x14ac:dyDescent="0.25">
      <c r="A27" t="s">
        <v>727</v>
      </c>
    </row>
    <row r="28" spans="1:15" x14ac:dyDescent="0.25">
      <c r="A28" t="s">
        <v>728</v>
      </c>
    </row>
    <row r="30" spans="1:15" x14ac:dyDescent="0.25">
      <c r="A30" s="28" t="s">
        <v>30</v>
      </c>
    </row>
    <row r="31" spans="1:15" x14ac:dyDescent="0.25">
      <c r="A31" t="s">
        <v>31</v>
      </c>
    </row>
    <row r="33" spans="1:9" x14ac:dyDescent="0.25">
      <c r="A33" s="28" t="s">
        <v>32</v>
      </c>
    </row>
    <row r="34" spans="1:9" x14ac:dyDescent="0.25">
      <c r="A34" t="s">
        <v>34</v>
      </c>
    </row>
    <row r="35" spans="1:9" x14ac:dyDescent="0.25">
      <c r="A35" t="s">
        <v>46</v>
      </c>
    </row>
    <row r="40" spans="1:9" x14ac:dyDescent="0.25">
      <c r="A40" s="29" t="s">
        <v>35</v>
      </c>
    </row>
    <row r="41" spans="1:9" x14ac:dyDescent="0.25">
      <c r="A41" s="30" t="s">
        <v>729</v>
      </c>
      <c r="B41" s="16"/>
      <c r="C41" s="16"/>
      <c r="D41" s="16"/>
      <c r="E41" s="16"/>
      <c r="F41" s="16"/>
      <c r="G41" s="16"/>
      <c r="H41" s="16"/>
      <c r="I41" s="16"/>
    </row>
    <row r="42" spans="1:9" x14ac:dyDescent="0.25">
      <c r="A42" s="16"/>
      <c r="B42" s="16"/>
      <c r="C42" s="16"/>
      <c r="D42" s="16"/>
      <c r="E42" s="16"/>
      <c r="F42" s="16"/>
      <c r="G42" s="16"/>
      <c r="H42" s="16"/>
      <c r="I42" s="16"/>
    </row>
    <row r="43" spans="1:9" x14ac:dyDescent="0.25">
      <c r="A43" s="16"/>
      <c r="B43" s="16"/>
      <c r="C43" s="16"/>
      <c r="D43" s="16"/>
      <c r="E43" s="16"/>
      <c r="F43" s="16"/>
      <c r="G43" s="16"/>
      <c r="H43" s="16"/>
      <c r="I43" s="16"/>
    </row>
    <row r="44" spans="1:9" x14ac:dyDescent="0.25">
      <c r="A44" s="16"/>
      <c r="B44" s="16"/>
      <c r="C44" s="16"/>
      <c r="D44" s="16"/>
      <c r="E44" s="16"/>
      <c r="F44" s="16"/>
      <c r="G44" s="16"/>
      <c r="H44" s="16"/>
      <c r="I44" s="16"/>
    </row>
    <row r="45" spans="1:9" x14ac:dyDescent="0.25">
      <c r="A45" s="16"/>
      <c r="B45" s="16"/>
      <c r="C45" s="16"/>
      <c r="D45" s="16"/>
      <c r="E45" s="16"/>
      <c r="F45" s="16"/>
      <c r="G45" s="16"/>
      <c r="H45" s="16"/>
      <c r="I45" s="16"/>
    </row>
    <row r="46" spans="1:9" x14ac:dyDescent="0.25">
      <c r="A46" s="16"/>
      <c r="B46" s="16"/>
      <c r="C46" s="16"/>
      <c r="D46" s="16"/>
      <c r="E46" s="16"/>
      <c r="F46" s="16"/>
      <c r="G46" s="16"/>
      <c r="H46" s="16"/>
      <c r="I46" s="16"/>
    </row>
    <row r="47" spans="1:9" x14ac:dyDescent="0.25">
      <c r="A47" s="16"/>
      <c r="B47" s="16"/>
      <c r="C47" s="16"/>
      <c r="D47" s="16"/>
      <c r="E47" s="16"/>
      <c r="F47" s="16"/>
      <c r="G47" s="16"/>
      <c r="H47" s="16"/>
      <c r="I47" s="16"/>
    </row>
    <row r="48" spans="1:9" x14ac:dyDescent="0.25">
      <c r="A48" s="16"/>
      <c r="B48" s="16"/>
      <c r="C48" s="16"/>
      <c r="D48" s="16"/>
      <c r="E48" s="16"/>
      <c r="F48" s="16"/>
      <c r="G48" s="16"/>
      <c r="H48" s="16"/>
      <c r="I48" s="16"/>
    </row>
  </sheetData>
  <mergeCells count="11">
    <mergeCell ref="A12:D12"/>
    <mergeCell ref="B13:D13"/>
    <mergeCell ref="B14:D14"/>
    <mergeCell ref="B15:D15"/>
    <mergeCell ref="A41:I48"/>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7E44"/>
  </sheetPr>
  <dimension ref="A1:O68"/>
  <sheetViews>
    <sheetView workbookViewId="0">
      <selection activeCell="F1" sqref="F1"/>
    </sheetView>
  </sheetViews>
  <sheetFormatPr defaultRowHeight="15" x14ac:dyDescent="0.25"/>
  <cols>
    <col min="1" max="1" width="15.7109375" customWidth="1"/>
  </cols>
  <sheetData>
    <row r="1" spans="1:6" ht="23.25" x14ac:dyDescent="0.35">
      <c r="A1" s="68" t="s">
        <v>700</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730</v>
      </c>
      <c r="C6" s="8"/>
      <c r="D6" s="8"/>
      <c r="E6" s="8"/>
      <c r="F6" s="8"/>
    </row>
    <row r="7" spans="1:6" x14ac:dyDescent="0.25">
      <c r="A7" s="12" t="s">
        <v>4</v>
      </c>
      <c r="B7" s="9" t="s">
        <v>731</v>
      </c>
      <c r="C7" s="9"/>
      <c r="D7" s="9"/>
      <c r="E7" s="9"/>
      <c r="F7" s="9"/>
    </row>
    <row r="8" spans="1:6" x14ac:dyDescent="0.25">
      <c r="A8" s="12" t="s">
        <v>6</v>
      </c>
      <c r="B8" s="10" t="s">
        <v>732</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7"/>
    </row>
    <row r="13" spans="1:6" x14ac:dyDescent="0.25">
      <c r="A13" s="20" t="s">
        <v>13</v>
      </c>
      <c r="B13" s="17" t="s">
        <v>14</v>
      </c>
      <c r="C13" s="17"/>
    </row>
    <row r="14" spans="1:6" x14ac:dyDescent="0.25">
      <c r="A14" s="12" t="s">
        <v>15</v>
      </c>
      <c r="B14" s="31" t="s">
        <v>40</v>
      </c>
      <c r="C14" s="31"/>
    </row>
    <row r="15" spans="1:6" x14ac:dyDescent="0.25">
      <c r="A15" s="13" t="s">
        <v>17</v>
      </c>
      <c r="B15" s="19" t="s">
        <v>40</v>
      </c>
      <c r="C15" s="19"/>
    </row>
    <row r="19" spans="1:15" x14ac:dyDescent="0.25">
      <c r="A19" s="2" t="s">
        <v>733</v>
      </c>
    </row>
    <row r="20" spans="1:15" x14ac:dyDescent="0.25">
      <c r="A20" s="32" t="s">
        <v>734</v>
      </c>
    </row>
    <row r="22" spans="1:15" ht="15.75" thickBot="1" x14ac:dyDescent="0.3">
      <c r="A22" s="69"/>
      <c r="B22" s="69">
        <v>2010</v>
      </c>
      <c r="C22" s="69">
        <v>2011</v>
      </c>
      <c r="D22" s="69">
        <v>2012</v>
      </c>
      <c r="E22" s="69">
        <v>2013</v>
      </c>
      <c r="F22" s="69">
        <v>2014</v>
      </c>
      <c r="G22" s="69">
        <v>2015</v>
      </c>
      <c r="H22" s="69">
        <v>2016</v>
      </c>
      <c r="I22" s="69">
        <v>2017</v>
      </c>
      <c r="J22" s="69">
        <v>2018</v>
      </c>
      <c r="K22" s="69">
        <v>2019</v>
      </c>
      <c r="L22" s="69">
        <v>2020</v>
      </c>
      <c r="M22" s="69">
        <v>2021</v>
      </c>
      <c r="N22" s="69">
        <v>2022</v>
      </c>
      <c r="O22" s="69">
        <v>2023</v>
      </c>
    </row>
    <row r="23" spans="1:15" x14ac:dyDescent="0.25">
      <c r="A23" t="s">
        <v>21</v>
      </c>
      <c r="B23">
        <v>23274</v>
      </c>
      <c r="C23">
        <v>7069</v>
      </c>
      <c r="D23">
        <v>4425</v>
      </c>
      <c r="E23">
        <v>23272</v>
      </c>
      <c r="F23">
        <v>13846</v>
      </c>
      <c r="G23">
        <v>12496</v>
      </c>
      <c r="H23">
        <v>10479</v>
      </c>
      <c r="I23">
        <v>31937</v>
      </c>
      <c r="J23">
        <v>24142</v>
      </c>
      <c r="K23">
        <v>26663</v>
      </c>
      <c r="L23">
        <v>15351</v>
      </c>
      <c r="M23">
        <v>62981</v>
      </c>
      <c r="N23">
        <v>55956</v>
      </c>
      <c r="O23">
        <v>43879</v>
      </c>
    </row>
    <row r="24" spans="1:15" x14ac:dyDescent="0.25">
      <c r="A24" t="s">
        <v>23</v>
      </c>
      <c r="B24">
        <v>114</v>
      </c>
      <c r="C24">
        <v>882</v>
      </c>
      <c r="D24">
        <v>0</v>
      </c>
      <c r="E24">
        <v>898</v>
      </c>
      <c r="F24">
        <v>87</v>
      </c>
      <c r="G24">
        <v>0</v>
      </c>
      <c r="H24">
        <v>0</v>
      </c>
      <c r="I24">
        <v>0</v>
      </c>
      <c r="J24">
        <v>87</v>
      </c>
      <c r="K24">
        <v>0</v>
      </c>
      <c r="L24">
        <v>59</v>
      </c>
      <c r="M24">
        <v>0</v>
      </c>
      <c r="N24">
        <v>4</v>
      </c>
      <c r="O24">
        <v>167</v>
      </c>
    </row>
    <row r="25" spans="1:15" ht="15.75" thickBot="1" x14ac:dyDescent="0.3">
      <c r="A25" s="69" t="s">
        <v>24</v>
      </c>
      <c r="B25" s="69">
        <v>575</v>
      </c>
      <c r="C25" s="69">
        <v>0</v>
      </c>
      <c r="D25" s="69">
        <v>175</v>
      </c>
      <c r="E25" s="69">
        <v>0</v>
      </c>
      <c r="F25" s="69">
        <v>749</v>
      </c>
      <c r="G25" s="69">
        <v>196</v>
      </c>
      <c r="H25" s="69">
        <v>0</v>
      </c>
      <c r="I25" s="69">
        <v>169</v>
      </c>
      <c r="J25" s="69">
        <v>334</v>
      </c>
      <c r="K25" s="69">
        <v>0</v>
      </c>
      <c r="L25" s="69">
        <v>61</v>
      </c>
      <c r="M25" s="69">
        <v>0</v>
      </c>
      <c r="N25" s="69">
        <v>352</v>
      </c>
      <c r="O25" s="69">
        <v>151</v>
      </c>
    </row>
    <row r="29" spans="1:15" x14ac:dyDescent="0.25">
      <c r="A29" s="2" t="s">
        <v>735</v>
      </c>
    </row>
    <row r="30" spans="1:15" x14ac:dyDescent="0.25">
      <c r="A30" s="32" t="s">
        <v>734</v>
      </c>
    </row>
    <row r="32" spans="1:15" ht="15.75" thickBot="1" x14ac:dyDescent="0.3">
      <c r="A32" s="69"/>
      <c r="B32" s="69">
        <v>2010</v>
      </c>
      <c r="C32" s="69">
        <v>2011</v>
      </c>
      <c r="D32" s="69">
        <v>2012</v>
      </c>
      <c r="E32" s="69">
        <v>2013</v>
      </c>
      <c r="F32" s="69">
        <v>2014</v>
      </c>
      <c r="G32" s="69">
        <v>2015</v>
      </c>
      <c r="H32" s="69">
        <v>2016</v>
      </c>
      <c r="I32" s="69">
        <v>2017</v>
      </c>
      <c r="J32" s="69">
        <v>2018</v>
      </c>
      <c r="K32" s="69">
        <v>2019</v>
      </c>
      <c r="L32" s="69">
        <v>2020</v>
      </c>
      <c r="M32" s="69">
        <v>2021</v>
      </c>
      <c r="N32" s="69">
        <v>2022</v>
      </c>
      <c r="O32" s="69">
        <v>2023</v>
      </c>
    </row>
    <row r="33" spans="1:15" x14ac:dyDescent="0.25">
      <c r="A33" t="s">
        <v>21</v>
      </c>
      <c r="B33">
        <v>52.71</v>
      </c>
      <c r="C33">
        <v>16.03</v>
      </c>
      <c r="D33">
        <v>10.02</v>
      </c>
      <c r="E33">
        <v>52.66</v>
      </c>
      <c r="F33">
        <v>31.28</v>
      </c>
      <c r="G33">
        <v>28.18</v>
      </c>
      <c r="H33">
        <v>23.58</v>
      </c>
      <c r="I33">
        <v>71.77</v>
      </c>
      <c r="J33">
        <v>54.13</v>
      </c>
      <c r="K33">
        <v>59.71</v>
      </c>
      <c r="L33">
        <v>34.380000000000003</v>
      </c>
      <c r="M33">
        <v>141.26</v>
      </c>
      <c r="N33">
        <v>125.09</v>
      </c>
      <c r="O33">
        <v>97.86</v>
      </c>
    </row>
    <row r="34" spans="1:15" x14ac:dyDescent="0.25">
      <c r="A34" t="s">
        <v>23</v>
      </c>
      <c r="B34">
        <v>20.55</v>
      </c>
      <c r="C34">
        <v>158.33000000000001</v>
      </c>
      <c r="D34">
        <v>0</v>
      </c>
      <c r="E34">
        <v>159.93</v>
      </c>
      <c r="F34">
        <v>15.42</v>
      </c>
      <c r="G34">
        <v>0</v>
      </c>
      <c r="H34">
        <v>0</v>
      </c>
      <c r="I34">
        <v>0</v>
      </c>
      <c r="J34">
        <v>15.02</v>
      </c>
      <c r="K34">
        <v>0</v>
      </c>
      <c r="L34">
        <v>10.119999999999999</v>
      </c>
      <c r="M34">
        <v>0</v>
      </c>
      <c r="N34">
        <v>0.68</v>
      </c>
      <c r="O34">
        <v>28.08</v>
      </c>
    </row>
    <row r="35" spans="1:15" ht="15.75" thickBot="1" x14ac:dyDescent="0.3">
      <c r="A35" s="69" t="s">
        <v>24</v>
      </c>
      <c r="B35" s="69">
        <v>133.83000000000001</v>
      </c>
      <c r="C35" s="69">
        <v>0</v>
      </c>
      <c r="D35" s="69">
        <v>40.99</v>
      </c>
      <c r="E35" s="69">
        <v>0</v>
      </c>
      <c r="F35" s="69">
        <v>178.36</v>
      </c>
      <c r="G35" s="69">
        <v>47.16</v>
      </c>
      <c r="H35" s="69">
        <v>0</v>
      </c>
      <c r="I35" s="69">
        <v>41.76</v>
      </c>
      <c r="J35" s="69">
        <v>83.68</v>
      </c>
      <c r="K35" s="69">
        <v>0</v>
      </c>
      <c r="L35" s="69">
        <v>15.59</v>
      </c>
      <c r="M35" s="69">
        <v>0</v>
      </c>
      <c r="N35" s="69">
        <v>91.27</v>
      </c>
      <c r="O35" s="69">
        <v>39.159999999999997</v>
      </c>
    </row>
    <row r="39" spans="1:15" x14ac:dyDescent="0.25">
      <c r="A39" s="2" t="s">
        <v>733</v>
      </c>
    </row>
    <row r="40" spans="1:15" x14ac:dyDescent="0.25">
      <c r="A40" s="32" t="s">
        <v>736</v>
      </c>
    </row>
    <row r="42" spans="1:15" ht="15.75" thickBot="1" x14ac:dyDescent="0.3">
      <c r="A42" s="69"/>
      <c r="B42" s="69">
        <v>2010</v>
      </c>
      <c r="C42" s="69">
        <v>2011</v>
      </c>
      <c r="D42" s="69">
        <v>2012</v>
      </c>
      <c r="E42" s="69">
        <v>2013</v>
      </c>
      <c r="F42" s="69">
        <v>2014</v>
      </c>
      <c r="G42" s="69">
        <v>2015</v>
      </c>
      <c r="H42" s="69">
        <v>2016</v>
      </c>
      <c r="I42" s="69">
        <v>2017</v>
      </c>
      <c r="J42" s="69">
        <v>2018</v>
      </c>
      <c r="K42" s="69">
        <v>2019</v>
      </c>
      <c r="L42" s="69">
        <v>2020</v>
      </c>
      <c r="M42" s="69">
        <v>2021</v>
      </c>
      <c r="N42" s="69">
        <v>2022</v>
      </c>
      <c r="O42" s="69">
        <v>2023</v>
      </c>
    </row>
    <row r="43" spans="1:15" x14ac:dyDescent="0.25">
      <c r="A43" t="s">
        <v>21</v>
      </c>
      <c r="B43">
        <v>13294</v>
      </c>
      <c r="C43">
        <v>13313</v>
      </c>
      <c r="D43">
        <v>13122</v>
      </c>
      <c r="E43">
        <v>13220</v>
      </c>
      <c r="F43">
        <v>13395</v>
      </c>
      <c r="G43">
        <v>13689</v>
      </c>
      <c r="H43">
        <v>13913</v>
      </c>
      <c r="I43">
        <v>14418</v>
      </c>
      <c r="J43">
        <v>15143</v>
      </c>
      <c r="K43">
        <v>15853</v>
      </c>
      <c r="L43">
        <v>15262</v>
      </c>
      <c r="M43">
        <v>17267</v>
      </c>
      <c r="N43">
        <v>18857</v>
      </c>
      <c r="O43">
        <v>20107</v>
      </c>
    </row>
    <row r="44" spans="1:15" x14ac:dyDescent="0.25">
      <c r="A44" t="s">
        <v>23</v>
      </c>
      <c r="B44">
        <v>219</v>
      </c>
      <c r="C44">
        <v>221</v>
      </c>
      <c r="D44">
        <v>221</v>
      </c>
      <c r="E44">
        <v>251</v>
      </c>
      <c r="F44">
        <v>254</v>
      </c>
      <c r="G44">
        <v>254</v>
      </c>
      <c r="H44">
        <v>254</v>
      </c>
      <c r="I44">
        <v>254</v>
      </c>
      <c r="J44">
        <v>257</v>
      </c>
      <c r="K44">
        <v>257</v>
      </c>
      <c r="L44">
        <v>249</v>
      </c>
      <c r="M44">
        <v>249</v>
      </c>
      <c r="N44">
        <v>213</v>
      </c>
      <c r="O44">
        <v>219</v>
      </c>
    </row>
    <row r="45" spans="1:15" ht="15.75" thickBot="1" x14ac:dyDescent="0.3">
      <c r="A45" s="69" t="s">
        <v>24</v>
      </c>
      <c r="B45" s="69">
        <v>66</v>
      </c>
      <c r="C45" s="69">
        <v>66</v>
      </c>
      <c r="D45" s="69">
        <v>71</v>
      </c>
      <c r="E45" s="69">
        <v>71</v>
      </c>
      <c r="F45" s="69">
        <v>96</v>
      </c>
      <c r="G45" s="69">
        <v>103</v>
      </c>
      <c r="H45" s="69">
        <v>103</v>
      </c>
      <c r="I45" s="69">
        <v>109</v>
      </c>
      <c r="J45" s="69">
        <v>120</v>
      </c>
      <c r="K45" s="69">
        <v>120</v>
      </c>
      <c r="L45" s="69">
        <v>122</v>
      </c>
      <c r="M45" s="69">
        <v>122</v>
      </c>
      <c r="N45" s="69">
        <v>133</v>
      </c>
      <c r="O45" s="69">
        <v>138</v>
      </c>
    </row>
    <row r="49" spans="1:15" x14ac:dyDescent="0.25">
      <c r="A49" s="2" t="s">
        <v>735</v>
      </c>
    </row>
    <row r="50" spans="1:15" x14ac:dyDescent="0.25">
      <c r="A50" s="32" t="s">
        <v>736</v>
      </c>
    </row>
    <row r="52" spans="1:15" ht="15.75" thickBot="1" x14ac:dyDescent="0.3">
      <c r="A52" s="69"/>
      <c r="B52" s="69">
        <v>2010</v>
      </c>
      <c r="C52" s="69">
        <v>2011</v>
      </c>
      <c r="D52" s="69">
        <v>2012</v>
      </c>
      <c r="E52" s="69">
        <v>2013</v>
      </c>
      <c r="F52" s="69">
        <v>2014</v>
      </c>
      <c r="G52" s="69">
        <v>2015</v>
      </c>
      <c r="H52" s="69">
        <v>2016</v>
      </c>
      <c r="I52" s="69">
        <v>2017</v>
      </c>
      <c r="J52" s="69">
        <v>2018</v>
      </c>
      <c r="K52" s="69">
        <v>2019</v>
      </c>
      <c r="L52" s="69">
        <v>2020</v>
      </c>
      <c r="M52" s="69">
        <v>2021</v>
      </c>
      <c r="N52" s="69">
        <v>2022</v>
      </c>
      <c r="O52" s="69">
        <v>2023</v>
      </c>
    </row>
    <row r="53" spans="1:15" x14ac:dyDescent="0.25">
      <c r="A53" t="s">
        <v>21</v>
      </c>
      <c r="B53">
        <v>30.1</v>
      </c>
      <c r="C53">
        <v>30.19</v>
      </c>
      <c r="D53">
        <v>29.72</v>
      </c>
      <c r="E53">
        <v>29.92</v>
      </c>
      <c r="F53">
        <v>30.26</v>
      </c>
      <c r="G53">
        <v>30.87</v>
      </c>
      <c r="H53">
        <v>31.31</v>
      </c>
      <c r="I53">
        <v>32.4</v>
      </c>
      <c r="J53">
        <v>33.950000000000003</v>
      </c>
      <c r="K53">
        <v>35.5</v>
      </c>
      <c r="L53">
        <v>34.18</v>
      </c>
      <c r="M53">
        <v>38.729999999999997</v>
      </c>
      <c r="N53">
        <v>42.16</v>
      </c>
      <c r="O53">
        <v>44.84</v>
      </c>
    </row>
    <row r="54" spans="1:15" x14ac:dyDescent="0.25">
      <c r="A54" t="s">
        <v>23</v>
      </c>
      <c r="B54">
        <v>39.46</v>
      </c>
      <c r="C54">
        <v>39.71</v>
      </c>
      <c r="D54">
        <v>39.57</v>
      </c>
      <c r="E54">
        <v>44.73</v>
      </c>
      <c r="F54">
        <v>45.02</v>
      </c>
      <c r="G54">
        <v>44.7</v>
      </c>
      <c r="H54">
        <v>44.36</v>
      </c>
      <c r="I54">
        <v>44.07</v>
      </c>
      <c r="J54">
        <v>44.35</v>
      </c>
      <c r="K54">
        <v>44.19</v>
      </c>
      <c r="L54">
        <v>42.68</v>
      </c>
      <c r="M54">
        <v>42.5</v>
      </c>
      <c r="N54">
        <v>36.11</v>
      </c>
      <c r="O54">
        <v>36.78</v>
      </c>
    </row>
    <row r="55" spans="1:15" ht="15.75" thickBot="1" x14ac:dyDescent="0.3">
      <c r="A55" s="69" t="s">
        <v>24</v>
      </c>
      <c r="B55" s="69">
        <v>15.26</v>
      </c>
      <c r="C55" s="69">
        <v>15.31</v>
      </c>
      <c r="D55" s="69">
        <v>16.72</v>
      </c>
      <c r="E55" s="69">
        <v>16.87</v>
      </c>
      <c r="F55" s="69">
        <v>22.95</v>
      </c>
      <c r="G55" s="69">
        <v>24.76</v>
      </c>
      <c r="H55" s="69">
        <v>25.07</v>
      </c>
      <c r="I55" s="69">
        <v>26.82</v>
      </c>
      <c r="J55" s="69">
        <v>29.98</v>
      </c>
      <c r="K55" s="69">
        <v>30.29</v>
      </c>
      <c r="L55" s="69">
        <v>31.1</v>
      </c>
      <c r="M55" s="69">
        <v>31.38</v>
      </c>
      <c r="N55" s="69">
        <v>34.6</v>
      </c>
      <c r="O55" s="69">
        <v>35.909999999999997</v>
      </c>
    </row>
    <row r="57" spans="1:15" x14ac:dyDescent="0.25">
      <c r="A57" t="s">
        <v>134</v>
      </c>
    </row>
    <row r="58" spans="1:15" x14ac:dyDescent="0.25">
      <c r="A58" t="s">
        <v>737</v>
      </c>
    </row>
    <row r="63" spans="1:15" x14ac:dyDescent="0.25">
      <c r="A63" s="29" t="s">
        <v>35</v>
      </c>
    </row>
    <row r="64" spans="1:15" x14ac:dyDescent="0.25">
      <c r="A64" s="30" t="s">
        <v>738</v>
      </c>
      <c r="B64" s="16"/>
      <c r="C64" s="16"/>
      <c r="D64" s="16"/>
      <c r="E64" s="16"/>
      <c r="F64" s="16"/>
      <c r="G64" s="16"/>
      <c r="H64" s="16"/>
      <c r="I64" s="16"/>
    </row>
    <row r="65" spans="1:9" x14ac:dyDescent="0.25">
      <c r="A65" s="16"/>
      <c r="B65" s="16"/>
      <c r="C65" s="16"/>
      <c r="D65" s="16"/>
      <c r="E65" s="16"/>
      <c r="F65" s="16"/>
      <c r="G65" s="16"/>
      <c r="H65" s="16"/>
      <c r="I65" s="16"/>
    </row>
    <row r="66" spans="1:9" x14ac:dyDescent="0.25">
      <c r="A66" s="16"/>
      <c r="B66" s="16"/>
      <c r="C66" s="16"/>
      <c r="D66" s="16"/>
      <c r="E66" s="16"/>
      <c r="F66" s="16"/>
      <c r="G66" s="16"/>
      <c r="H66" s="16"/>
      <c r="I66" s="16"/>
    </row>
    <row r="67" spans="1:9" x14ac:dyDescent="0.25">
      <c r="A67" s="16"/>
      <c r="B67" s="16"/>
      <c r="C67" s="16"/>
      <c r="D67" s="16"/>
      <c r="E67" s="16"/>
      <c r="F67" s="16"/>
      <c r="G67" s="16"/>
      <c r="H67" s="16"/>
      <c r="I67" s="16"/>
    </row>
    <row r="68" spans="1:9" x14ac:dyDescent="0.25">
      <c r="A68" s="16"/>
      <c r="B68" s="16"/>
      <c r="C68" s="16"/>
      <c r="D68" s="16"/>
      <c r="E68" s="16"/>
      <c r="F68" s="16"/>
      <c r="G68" s="16"/>
      <c r="H68" s="16"/>
      <c r="I68" s="16"/>
    </row>
  </sheetData>
  <mergeCells count="11">
    <mergeCell ref="A12:C12"/>
    <mergeCell ref="B13:C13"/>
    <mergeCell ref="B14:C14"/>
    <mergeCell ref="B15:C15"/>
    <mergeCell ref="A64:I68"/>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5243B"/>
  </sheetPr>
  <dimension ref="A1:O67"/>
  <sheetViews>
    <sheetView workbookViewId="0">
      <selection activeCell="F1" sqref="F1"/>
    </sheetView>
  </sheetViews>
  <sheetFormatPr defaultRowHeight="15" x14ac:dyDescent="0.25"/>
  <cols>
    <col min="1" max="1" width="15.7109375" customWidth="1"/>
  </cols>
  <sheetData>
    <row r="1" spans="1:5" ht="23.25" x14ac:dyDescent="0.35">
      <c r="A1" s="3" t="s">
        <v>0</v>
      </c>
    </row>
    <row r="2" spans="1:5" x14ac:dyDescent="0.25">
      <c r="A2" s="4" t="str">
        <f>HYPERLINK("#CONTENTS!A1", "CONTENTS")</f>
        <v>CONTENTS</v>
      </c>
    </row>
    <row r="5" spans="1:5" x14ac:dyDescent="0.25">
      <c r="A5" s="5" t="s">
        <v>1</v>
      </c>
      <c r="B5" s="6"/>
      <c r="C5" s="6"/>
      <c r="D5" s="6"/>
      <c r="E5" s="7"/>
    </row>
    <row r="6" spans="1:5" ht="30" customHeight="1" x14ac:dyDescent="0.25">
      <c r="A6" s="11" t="s">
        <v>2</v>
      </c>
      <c r="B6" s="8" t="s">
        <v>73</v>
      </c>
      <c r="C6" s="8"/>
      <c r="D6" s="8"/>
      <c r="E6" s="8"/>
    </row>
    <row r="7" spans="1:5" x14ac:dyDescent="0.25">
      <c r="A7" s="12" t="s">
        <v>4</v>
      </c>
      <c r="B7" s="9" t="s">
        <v>74</v>
      </c>
      <c r="C7" s="9"/>
      <c r="D7" s="9"/>
      <c r="E7" s="9"/>
    </row>
    <row r="8" spans="1:5" x14ac:dyDescent="0.25">
      <c r="A8" s="12" t="s">
        <v>6</v>
      </c>
      <c r="B8" s="10" t="s">
        <v>75</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5" x14ac:dyDescent="0.25">
      <c r="A19" s="2" t="s">
        <v>76</v>
      </c>
    </row>
    <row r="20" spans="1:15" x14ac:dyDescent="0.25">
      <c r="A20" s="32" t="s">
        <v>77</v>
      </c>
    </row>
    <row r="22" spans="1:15" ht="15.75" thickBot="1" x14ac:dyDescent="0.3">
      <c r="A22" s="25"/>
      <c r="B22" s="25">
        <v>2010</v>
      </c>
      <c r="C22" s="25">
        <v>2011</v>
      </c>
      <c r="D22" s="25">
        <v>2012</v>
      </c>
      <c r="E22" s="25">
        <v>2013</v>
      </c>
      <c r="F22" s="25">
        <v>2014</v>
      </c>
      <c r="G22" s="25">
        <v>2015</v>
      </c>
      <c r="H22" s="25">
        <v>2016</v>
      </c>
      <c r="I22" s="25">
        <v>2017</v>
      </c>
      <c r="J22" s="25">
        <v>2018</v>
      </c>
      <c r="K22" s="25">
        <v>2019</v>
      </c>
      <c r="L22" s="25">
        <v>2020</v>
      </c>
      <c r="M22" s="25">
        <v>2021</v>
      </c>
      <c r="N22" s="25">
        <v>2022</v>
      </c>
      <c r="O22" s="25">
        <v>2023</v>
      </c>
    </row>
    <row r="23" spans="1:15" x14ac:dyDescent="0.25">
      <c r="A23" t="s">
        <v>21</v>
      </c>
      <c r="B23">
        <v>10</v>
      </c>
      <c r="C23">
        <v>10.6</v>
      </c>
      <c r="D23">
        <v>11.5</v>
      </c>
      <c r="E23">
        <v>11.6</v>
      </c>
      <c r="F23">
        <v>11.5</v>
      </c>
      <c r="G23">
        <v>11.2</v>
      </c>
      <c r="H23">
        <v>10.9</v>
      </c>
      <c r="I23">
        <v>10.1</v>
      </c>
      <c r="J23">
        <v>9.6</v>
      </c>
      <c r="K23">
        <v>9.4</v>
      </c>
      <c r="L23">
        <v>7.8</v>
      </c>
      <c r="M23">
        <v>8.6999999999999993</v>
      </c>
      <c r="N23">
        <v>8.6999999999999993</v>
      </c>
      <c r="O23">
        <v>8.8000000000000007</v>
      </c>
    </row>
    <row r="24" spans="1:15" x14ac:dyDescent="0.25">
      <c r="A24" t="s">
        <v>23</v>
      </c>
      <c r="B24">
        <v>21.9</v>
      </c>
      <c r="C24">
        <v>18.5</v>
      </c>
      <c r="D24">
        <v>16.7</v>
      </c>
      <c r="E24">
        <v>17.899999999999999</v>
      </c>
      <c r="F24">
        <v>15.6</v>
      </c>
      <c r="G24">
        <v>15.1</v>
      </c>
      <c r="H24">
        <v>15.1</v>
      </c>
      <c r="I24">
        <v>15.7</v>
      </c>
      <c r="J24">
        <v>14.7</v>
      </c>
      <c r="K24">
        <v>15.6</v>
      </c>
      <c r="L24">
        <v>14.1</v>
      </c>
      <c r="M24">
        <v>15.5</v>
      </c>
      <c r="N24">
        <v>14.7</v>
      </c>
      <c r="O24">
        <v>15.4</v>
      </c>
    </row>
    <row r="25" spans="1:15" x14ac:dyDescent="0.25">
      <c r="A25" t="s">
        <v>24</v>
      </c>
      <c r="B25">
        <v>14.1</v>
      </c>
      <c r="C25">
        <v>8</v>
      </c>
      <c r="D25">
        <v>6.8</v>
      </c>
      <c r="E25">
        <v>8.4</v>
      </c>
      <c r="F25">
        <v>7.5</v>
      </c>
      <c r="G25">
        <v>7.2</v>
      </c>
      <c r="H25">
        <v>6.4</v>
      </c>
      <c r="I25">
        <v>5.8</v>
      </c>
      <c r="J25">
        <v>5.0999999999999996</v>
      </c>
      <c r="K25">
        <v>4.7</v>
      </c>
      <c r="L25">
        <v>4.2</v>
      </c>
      <c r="M25">
        <v>4.5</v>
      </c>
      <c r="N25">
        <v>3.8</v>
      </c>
      <c r="O25">
        <v>4</v>
      </c>
    </row>
    <row r="26" spans="1:15" ht="15.75" thickBot="1" x14ac:dyDescent="0.3">
      <c r="A26" s="25" t="s">
        <v>25</v>
      </c>
      <c r="B26" s="27" t="s">
        <v>22</v>
      </c>
      <c r="C26" s="27" t="s">
        <v>22</v>
      </c>
      <c r="D26" s="27" t="s">
        <v>22</v>
      </c>
      <c r="E26" s="25">
        <v>28</v>
      </c>
      <c r="F26" s="25">
        <v>31.7</v>
      </c>
      <c r="G26" s="25">
        <v>33.700000000000003</v>
      </c>
      <c r="H26" s="25">
        <v>31</v>
      </c>
      <c r="I26" s="25">
        <v>33.6</v>
      </c>
      <c r="J26" s="25">
        <v>31.3</v>
      </c>
      <c r="K26" s="25">
        <v>22.7</v>
      </c>
      <c r="L26" s="25">
        <v>19.5</v>
      </c>
      <c r="M26" s="25">
        <v>16.600000000000001</v>
      </c>
      <c r="N26" s="25">
        <v>14.8</v>
      </c>
      <c r="O26" s="25">
        <v>15.4</v>
      </c>
    </row>
    <row r="30" spans="1:15" x14ac:dyDescent="0.25">
      <c r="A30" s="2" t="s">
        <v>76</v>
      </c>
    </row>
    <row r="31" spans="1:15" x14ac:dyDescent="0.25">
      <c r="A31" s="32" t="s">
        <v>78</v>
      </c>
    </row>
    <row r="33" spans="1:15" ht="15.75" thickBot="1" x14ac:dyDescent="0.3">
      <c r="A33" s="25"/>
      <c r="B33" s="25">
        <v>2010</v>
      </c>
      <c r="C33" s="25">
        <v>2011</v>
      </c>
      <c r="D33" s="25">
        <v>2012</v>
      </c>
      <c r="E33" s="25">
        <v>2013</v>
      </c>
      <c r="F33" s="25">
        <v>2014</v>
      </c>
      <c r="G33" s="25">
        <v>2015</v>
      </c>
      <c r="H33" s="25">
        <v>2016</v>
      </c>
      <c r="I33" s="25">
        <v>2017</v>
      </c>
      <c r="J33" s="25">
        <v>2018</v>
      </c>
      <c r="K33" s="25">
        <v>2019</v>
      </c>
      <c r="L33" s="25">
        <v>2020</v>
      </c>
      <c r="M33" s="25">
        <v>2021</v>
      </c>
      <c r="N33" s="25">
        <v>2022</v>
      </c>
      <c r="O33" s="25">
        <v>2023</v>
      </c>
    </row>
    <row r="34" spans="1:15" x14ac:dyDescent="0.25">
      <c r="A34" t="s">
        <v>21</v>
      </c>
      <c r="B34">
        <v>34.799999999999997</v>
      </c>
      <c r="C34">
        <v>36</v>
      </c>
      <c r="D34">
        <v>39.799999999999997</v>
      </c>
      <c r="E34">
        <v>39.200000000000003</v>
      </c>
      <c r="F34">
        <v>39.9</v>
      </c>
      <c r="G34">
        <v>39.1</v>
      </c>
      <c r="H34">
        <v>38.700000000000003</v>
      </c>
      <c r="I34">
        <v>37.5</v>
      </c>
      <c r="J34">
        <v>36.1</v>
      </c>
      <c r="K34">
        <v>35.4</v>
      </c>
      <c r="L34">
        <v>31.5</v>
      </c>
      <c r="M34">
        <v>34.1</v>
      </c>
      <c r="N34">
        <v>33.1</v>
      </c>
      <c r="O34">
        <v>33.5</v>
      </c>
    </row>
    <row r="35" spans="1:15" x14ac:dyDescent="0.25">
      <c r="A35" t="s">
        <v>23</v>
      </c>
      <c r="B35">
        <v>71.099999999999994</v>
      </c>
      <c r="C35">
        <v>71</v>
      </c>
      <c r="D35">
        <v>69.400000000000006</v>
      </c>
      <c r="E35">
        <v>75.2</v>
      </c>
      <c r="F35">
        <v>68.099999999999994</v>
      </c>
      <c r="G35">
        <v>66.8</v>
      </c>
      <c r="H35">
        <v>74.2</v>
      </c>
      <c r="I35">
        <v>75.400000000000006</v>
      </c>
      <c r="J35">
        <v>69.7</v>
      </c>
      <c r="K35">
        <v>74.099999999999994</v>
      </c>
      <c r="L35">
        <v>70.2</v>
      </c>
      <c r="M35">
        <v>72.099999999999994</v>
      </c>
      <c r="N35">
        <v>70.7</v>
      </c>
      <c r="O35">
        <v>72.3</v>
      </c>
    </row>
    <row r="36" spans="1:15" x14ac:dyDescent="0.25">
      <c r="A36" t="s">
        <v>24</v>
      </c>
      <c r="B36">
        <v>48.4</v>
      </c>
      <c r="C36">
        <v>31.2</v>
      </c>
      <c r="D36">
        <v>28.5</v>
      </c>
      <c r="E36">
        <v>34.799999999999997</v>
      </c>
      <c r="F36">
        <v>30</v>
      </c>
      <c r="G36">
        <v>31.1</v>
      </c>
      <c r="H36">
        <v>29.4</v>
      </c>
      <c r="I36">
        <v>26.2</v>
      </c>
      <c r="J36">
        <v>24.4</v>
      </c>
      <c r="K36">
        <v>23.3</v>
      </c>
      <c r="L36">
        <v>20.5</v>
      </c>
      <c r="M36">
        <v>21.5</v>
      </c>
      <c r="N36">
        <v>19.399999999999999</v>
      </c>
      <c r="O36">
        <v>19.399999999999999</v>
      </c>
    </row>
    <row r="37" spans="1:15" ht="15.75" thickBot="1" x14ac:dyDescent="0.3">
      <c r="A37" s="25" t="s">
        <v>25</v>
      </c>
      <c r="B37" s="27" t="s">
        <v>22</v>
      </c>
      <c r="C37" s="27" t="s">
        <v>22</v>
      </c>
      <c r="D37" s="27" t="s">
        <v>22</v>
      </c>
      <c r="E37" s="25">
        <v>68.599999999999994</v>
      </c>
      <c r="F37" s="25">
        <v>78.2</v>
      </c>
      <c r="G37" s="25">
        <v>80.8</v>
      </c>
      <c r="H37" s="25">
        <v>75.099999999999994</v>
      </c>
      <c r="I37" s="25">
        <v>82.7</v>
      </c>
      <c r="J37" s="25">
        <v>80.900000000000006</v>
      </c>
      <c r="K37" s="25">
        <v>63.5</v>
      </c>
      <c r="L37" s="25">
        <v>60.1</v>
      </c>
      <c r="M37" s="25">
        <v>54.1</v>
      </c>
      <c r="N37" s="25">
        <v>50.7</v>
      </c>
      <c r="O37" s="25">
        <v>57</v>
      </c>
    </row>
    <row r="41" spans="1:15" x14ac:dyDescent="0.25">
      <c r="A41" s="2" t="s">
        <v>76</v>
      </c>
    </row>
    <row r="42" spans="1:15" x14ac:dyDescent="0.25">
      <c r="A42" s="32" t="s">
        <v>79</v>
      </c>
    </row>
    <row r="44" spans="1:15" ht="15.75" thickBot="1" x14ac:dyDescent="0.3">
      <c r="A44" s="25"/>
      <c r="B44" s="25">
        <v>2010</v>
      </c>
      <c r="C44" s="25">
        <v>2011</v>
      </c>
      <c r="D44" s="25">
        <v>2012</v>
      </c>
      <c r="E44" s="25">
        <v>2013</v>
      </c>
      <c r="F44" s="25">
        <v>2014</v>
      </c>
      <c r="G44" s="25">
        <v>2015</v>
      </c>
      <c r="H44" s="25">
        <v>2016</v>
      </c>
      <c r="I44" s="25">
        <v>2017</v>
      </c>
      <c r="J44" s="25">
        <v>2018</v>
      </c>
      <c r="K44" s="25">
        <v>2019</v>
      </c>
      <c r="L44" s="25">
        <v>2020</v>
      </c>
      <c r="M44" s="25">
        <v>2021</v>
      </c>
      <c r="N44" s="25">
        <v>2022</v>
      </c>
      <c r="O44" s="25">
        <v>2023</v>
      </c>
    </row>
    <row r="45" spans="1:15" x14ac:dyDescent="0.25">
      <c r="A45" t="s">
        <v>21</v>
      </c>
      <c r="B45">
        <v>5.0999999999999996</v>
      </c>
      <c r="C45">
        <v>5.5</v>
      </c>
      <c r="D45">
        <v>5.7</v>
      </c>
      <c r="E45">
        <v>6</v>
      </c>
      <c r="F45">
        <v>5.6</v>
      </c>
      <c r="G45">
        <v>5.4</v>
      </c>
      <c r="H45">
        <v>5</v>
      </c>
      <c r="I45">
        <v>4.5</v>
      </c>
      <c r="J45">
        <v>4.2</v>
      </c>
      <c r="K45">
        <v>4.3</v>
      </c>
      <c r="L45">
        <v>3</v>
      </c>
      <c r="M45">
        <v>3.4</v>
      </c>
      <c r="N45">
        <v>3.9</v>
      </c>
      <c r="O45">
        <v>4.0999999999999996</v>
      </c>
    </row>
    <row r="46" spans="1:15" x14ac:dyDescent="0.25">
      <c r="A46" t="s">
        <v>23</v>
      </c>
      <c r="B46">
        <v>14.4</v>
      </c>
      <c r="C46">
        <v>11.3</v>
      </c>
      <c r="D46">
        <v>9.5</v>
      </c>
      <c r="E46">
        <v>10.199999999999999</v>
      </c>
      <c r="F46">
        <v>8.5</v>
      </c>
      <c r="G46">
        <v>7.9</v>
      </c>
      <c r="H46">
        <v>7.1</v>
      </c>
      <c r="I46">
        <v>7.4</v>
      </c>
      <c r="J46">
        <v>6.8</v>
      </c>
      <c r="K46">
        <v>7.2</v>
      </c>
      <c r="L46">
        <v>6.5</v>
      </c>
      <c r="M46">
        <v>7.5</v>
      </c>
      <c r="N46">
        <v>6.8</v>
      </c>
      <c r="O46">
        <v>7.8</v>
      </c>
    </row>
    <row r="47" spans="1:15" x14ac:dyDescent="0.25">
      <c r="A47" t="s">
        <v>24</v>
      </c>
      <c r="B47">
        <v>5.2</v>
      </c>
      <c r="C47">
        <v>1.8</v>
      </c>
      <c r="D47">
        <v>1.3</v>
      </c>
      <c r="E47">
        <v>2.1</v>
      </c>
      <c r="F47">
        <v>2.2000000000000002</v>
      </c>
      <c r="G47">
        <v>1.3</v>
      </c>
      <c r="H47">
        <v>1</v>
      </c>
      <c r="I47">
        <v>0.7</v>
      </c>
      <c r="J47">
        <v>0.6</v>
      </c>
      <c r="K47">
        <v>0.6</v>
      </c>
      <c r="L47">
        <v>0.6</v>
      </c>
      <c r="M47">
        <v>0.5</v>
      </c>
      <c r="N47">
        <v>0.4</v>
      </c>
      <c r="O47">
        <v>0.4</v>
      </c>
    </row>
    <row r="48" spans="1:15" ht="15.75" thickBot="1" x14ac:dyDescent="0.3">
      <c r="A48" s="25" t="s">
        <v>25</v>
      </c>
      <c r="B48" s="27" t="s">
        <v>22</v>
      </c>
      <c r="C48" s="27" t="s">
        <v>22</v>
      </c>
      <c r="D48" s="27" t="s">
        <v>22</v>
      </c>
      <c r="E48" s="25">
        <v>14.5</v>
      </c>
      <c r="F48" s="25">
        <v>16.3</v>
      </c>
      <c r="G48" s="25">
        <v>16.600000000000001</v>
      </c>
      <c r="H48" s="25">
        <v>15.7</v>
      </c>
      <c r="I48" s="25">
        <v>16.600000000000001</v>
      </c>
      <c r="J48" s="25">
        <v>15.5</v>
      </c>
      <c r="K48" s="25">
        <v>10.6</v>
      </c>
      <c r="L48" s="25">
        <v>7.8</v>
      </c>
      <c r="M48" s="25">
        <v>6.4</v>
      </c>
      <c r="N48" s="25">
        <v>5.8</v>
      </c>
      <c r="O48" s="25">
        <v>5</v>
      </c>
    </row>
    <row r="50" spans="1:9" x14ac:dyDescent="0.25">
      <c r="A50" t="s">
        <v>28</v>
      </c>
    </row>
    <row r="51" spans="1:9" x14ac:dyDescent="0.25">
      <c r="A51" t="s">
        <v>80</v>
      </c>
    </row>
    <row r="53" spans="1:9" x14ac:dyDescent="0.25">
      <c r="A53" s="28" t="s">
        <v>30</v>
      </c>
    </row>
    <row r="54" spans="1:9" x14ac:dyDescent="0.25">
      <c r="A54" t="s">
        <v>31</v>
      </c>
    </row>
    <row r="56" spans="1:9" x14ac:dyDescent="0.25">
      <c r="A56" s="28" t="s">
        <v>32</v>
      </c>
    </row>
    <row r="57" spans="1:9" x14ac:dyDescent="0.25">
      <c r="A57" t="s">
        <v>33</v>
      </c>
    </row>
    <row r="58" spans="1:9" x14ac:dyDescent="0.25">
      <c r="A58" t="s">
        <v>46</v>
      </c>
    </row>
    <row r="63" spans="1:9" x14ac:dyDescent="0.25">
      <c r="A63" s="29" t="s">
        <v>35</v>
      </c>
    </row>
    <row r="64" spans="1:9" x14ac:dyDescent="0.25">
      <c r="A64" s="30" t="s">
        <v>81</v>
      </c>
      <c r="B64" s="16"/>
      <c r="C64" s="16"/>
      <c r="D64" s="16"/>
      <c r="E64" s="16"/>
      <c r="F64" s="16"/>
      <c r="G64" s="16"/>
      <c r="H64" s="16"/>
      <c r="I64" s="16"/>
    </row>
    <row r="65" spans="1:9" x14ac:dyDescent="0.25">
      <c r="A65" s="16"/>
      <c r="B65" s="16"/>
      <c r="C65" s="16"/>
      <c r="D65" s="16"/>
      <c r="E65" s="16"/>
      <c r="F65" s="16"/>
      <c r="G65" s="16"/>
      <c r="H65" s="16"/>
      <c r="I65" s="16"/>
    </row>
    <row r="66" spans="1:9" x14ac:dyDescent="0.25">
      <c r="A66" s="16"/>
      <c r="B66" s="16"/>
      <c r="C66" s="16"/>
      <c r="D66" s="16"/>
      <c r="E66" s="16"/>
      <c r="F66" s="16"/>
      <c r="G66" s="16"/>
      <c r="H66" s="16"/>
      <c r="I66" s="16"/>
    </row>
    <row r="67" spans="1:9" x14ac:dyDescent="0.25">
      <c r="A67" s="16"/>
      <c r="B67" s="16"/>
      <c r="C67" s="16"/>
      <c r="D67" s="16"/>
      <c r="E67" s="16"/>
      <c r="F67" s="16"/>
      <c r="G67" s="16"/>
      <c r="H67" s="16"/>
      <c r="I67" s="16"/>
    </row>
  </sheetData>
  <mergeCells count="11">
    <mergeCell ref="A12:C12"/>
    <mergeCell ref="B13:C13"/>
    <mergeCell ref="B14:C14"/>
    <mergeCell ref="B15:C15"/>
    <mergeCell ref="A64:I67"/>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F7E44"/>
  </sheetPr>
  <dimension ref="A1:K36"/>
  <sheetViews>
    <sheetView workbookViewId="0">
      <selection activeCell="F1" sqref="F1"/>
    </sheetView>
  </sheetViews>
  <sheetFormatPr defaultRowHeight="15" x14ac:dyDescent="0.25"/>
  <cols>
    <col min="1" max="1" width="15.7109375" customWidth="1"/>
  </cols>
  <sheetData>
    <row r="1" spans="1:7" ht="23.25" x14ac:dyDescent="0.35">
      <c r="A1" s="68" t="s">
        <v>700</v>
      </c>
    </row>
    <row r="2" spans="1:7" x14ac:dyDescent="0.25">
      <c r="A2" s="4" t="str">
        <f>HYPERLINK("#CONTENTS!A1", "CONTENTS")</f>
        <v>CONTENTS</v>
      </c>
    </row>
    <row r="5" spans="1:7" x14ac:dyDescent="0.25">
      <c r="A5" s="5" t="s">
        <v>1</v>
      </c>
      <c r="B5" s="6"/>
      <c r="C5" s="6"/>
      <c r="D5" s="6"/>
      <c r="E5" s="6"/>
      <c r="F5" s="6"/>
      <c r="G5" s="7"/>
    </row>
    <row r="6" spans="1:7" ht="30" customHeight="1" x14ac:dyDescent="0.25">
      <c r="A6" s="11" t="s">
        <v>2</v>
      </c>
      <c r="B6" s="8" t="s">
        <v>739</v>
      </c>
      <c r="C6" s="8"/>
      <c r="D6" s="8"/>
      <c r="E6" s="8"/>
      <c r="F6" s="8"/>
      <c r="G6" s="8"/>
    </row>
    <row r="7" spans="1:7" x14ac:dyDescent="0.25">
      <c r="A7" s="12" t="s">
        <v>4</v>
      </c>
      <c r="B7" s="9" t="s">
        <v>740</v>
      </c>
      <c r="C7" s="9"/>
      <c r="D7" s="9"/>
      <c r="E7" s="9"/>
      <c r="F7" s="9"/>
      <c r="G7" s="9"/>
    </row>
    <row r="8" spans="1:7" x14ac:dyDescent="0.25">
      <c r="A8" s="12" t="s">
        <v>6</v>
      </c>
      <c r="B8" s="10" t="s">
        <v>741</v>
      </c>
      <c r="C8" s="9"/>
      <c r="D8" s="9"/>
      <c r="E8" s="9"/>
      <c r="F8" s="9"/>
      <c r="G8" s="9"/>
    </row>
    <row r="9" spans="1:7" x14ac:dyDescent="0.25">
      <c r="A9" s="12" t="s">
        <v>8</v>
      </c>
      <c r="B9" s="10" t="s">
        <v>9</v>
      </c>
      <c r="C9" s="9"/>
      <c r="D9" s="9"/>
      <c r="E9" s="9"/>
      <c r="F9" s="9"/>
      <c r="G9" s="9"/>
    </row>
    <row r="10" spans="1:7" x14ac:dyDescent="0.25">
      <c r="A10" s="13" t="s">
        <v>10</v>
      </c>
      <c r="B10" s="14" t="s">
        <v>11</v>
      </c>
      <c r="C10" s="15"/>
      <c r="D10" s="15"/>
      <c r="E10" s="15"/>
      <c r="F10" s="15"/>
      <c r="G10" s="15"/>
    </row>
    <row r="12" spans="1:7" x14ac:dyDescent="0.25">
      <c r="A12" s="5" t="s">
        <v>12</v>
      </c>
      <c r="B12" s="6"/>
      <c r="C12" s="7"/>
    </row>
    <row r="13" spans="1:7" x14ac:dyDescent="0.25">
      <c r="A13" s="20" t="s">
        <v>13</v>
      </c>
      <c r="B13" s="17" t="s">
        <v>95</v>
      </c>
      <c r="C13" s="17"/>
    </row>
    <row r="14" spans="1:7" x14ac:dyDescent="0.25">
      <c r="A14" s="12" t="s">
        <v>15</v>
      </c>
      <c r="B14" s="31" t="s">
        <v>40</v>
      </c>
      <c r="C14" s="31"/>
    </row>
    <row r="15" spans="1:7" x14ac:dyDescent="0.25">
      <c r="A15" s="13" t="s">
        <v>17</v>
      </c>
      <c r="B15" s="19" t="s">
        <v>40</v>
      </c>
      <c r="C15" s="19"/>
    </row>
    <row r="19" spans="1:11" x14ac:dyDescent="0.25">
      <c r="A19" s="2" t="s">
        <v>742</v>
      </c>
    </row>
    <row r="20" spans="1:11" x14ac:dyDescent="0.25">
      <c r="A20" s="22" t="s">
        <v>132</v>
      </c>
    </row>
    <row r="22" spans="1:11" ht="15.75" thickBot="1" x14ac:dyDescent="0.3">
      <c r="A22" s="69"/>
      <c r="B22" s="69">
        <v>2014</v>
      </c>
      <c r="C22" s="69">
        <v>2015</v>
      </c>
      <c r="D22" s="69">
        <v>2016</v>
      </c>
      <c r="E22" s="69">
        <v>2017</v>
      </c>
      <c r="F22" s="69">
        <v>2018</v>
      </c>
      <c r="G22" s="69">
        <v>2019</v>
      </c>
      <c r="H22" s="69">
        <v>2020</v>
      </c>
      <c r="I22" s="69">
        <v>2021</v>
      </c>
      <c r="J22" s="69">
        <v>2022</v>
      </c>
      <c r="K22" s="69">
        <v>2023</v>
      </c>
    </row>
    <row r="23" spans="1:11" x14ac:dyDescent="0.25">
      <c r="A23" t="s">
        <v>21</v>
      </c>
      <c r="B23">
        <v>10163.870000000001</v>
      </c>
      <c r="C23">
        <v>12333.74</v>
      </c>
      <c r="D23">
        <v>14337.95</v>
      </c>
      <c r="E23">
        <v>13906.81</v>
      </c>
      <c r="F23">
        <v>14792.83</v>
      </c>
      <c r="G23">
        <v>16205.77</v>
      </c>
      <c r="H23">
        <v>18103.89</v>
      </c>
      <c r="I23">
        <v>17977.97</v>
      </c>
      <c r="J23">
        <v>21920.86</v>
      </c>
      <c r="K23">
        <v>22849.85</v>
      </c>
    </row>
    <row r="24" spans="1:11" x14ac:dyDescent="0.25">
      <c r="A24" t="s">
        <v>23</v>
      </c>
      <c r="B24">
        <v>222.04</v>
      </c>
      <c r="C24">
        <v>143.79</v>
      </c>
      <c r="D24">
        <v>172.98</v>
      </c>
      <c r="E24">
        <v>181.72</v>
      </c>
      <c r="F24">
        <v>198.16</v>
      </c>
      <c r="G24">
        <v>246.9</v>
      </c>
      <c r="H24">
        <v>272.66000000000003</v>
      </c>
      <c r="I24">
        <v>386.14</v>
      </c>
      <c r="J24">
        <v>264.54000000000002</v>
      </c>
      <c r="K24">
        <v>478.49</v>
      </c>
    </row>
    <row r="25" spans="1:11" ht="15.75" thickBot="1" x14ac:dyDescent="0.3">
      <c r="A25" s="69" t="s">
        <v>24</v>
      </c>
      <c r="B25" s="69">
        <v>0.03</v>
      </c>
      <c r="C25" s="69">
        <v>0</v>
      </c>
      <c r="D25" s="69">
        <v>0</v>
      </c>
      <c r="E25" s="69">
        <v>0.02</v>
      </c>
      <c r="F25" s="69">
        <v>0.05</v>
      </c>
      <c r="G25" s="69">
        <v>0.03</v>
      </c>
      <c r="H25" s="69">
        <v>0.12</v>
      </c>
      <c r="I25" s="69">
        <v>0.17</v>
      </c>
      <c r="J25" s="69">
        <v>0.02</v>
      </c>
      <c r="K25" s="69">
        <v>0.03</v>
      </c>
    </row>
    <row r="27" spans="1:11" x14ac:dyDescent="0.25">
      <c r="A27" t="s">
        <v>743</v>
      </c>
    </row>
    <row r="28" spans="1:11" x14ac:dyDescent="0.25">
      <c r="A28" t="s">
        <v>744</v>
      </c>
    </row>
    <row r="30" spans="1:11" x14ac:dyDescent="0.25">
      <c r="A30" s="28" t="s">
        <v>32</v>
      </c>
    </row>
    <row r="31" spans="1:11" x14ac:dyDescent="0.25">
      <c r="A31" t="s">
        <v>33</v>
      </c>
    </row>
    <row r="36" spans="1:1" x14ac:dyDescent="0.25">
      <c r="A36" s="29" t="s">
        <v>35</v>
      </c>
    </row>
  </sheetData>
  <mergeCells count="10">
    <mergeCell ref="A12:C12"/>
    <mergeCell ref="B13:C13"/>
    <mergeCell ref="B14:C14"/>
    <mergeCell ref="B15:C15"/>
    <mergeCell ref="A5:G5"/>
    <mergeCell ref="B6:G6"/>
    <mergeCell ref="B7:G7"/>
    <mergeCell ref="B8:G8"/>
    <mergeCell ref="B9:G9"/>
    <mergeCell ref="B10:G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F7E44"/>
  </sheetPr>
  <dimension ref="A1:J45"/>
  <sheetViews>
    <sheetView workbookViewId="0">
      <selection activeCell="F1" sqref="F1"/>
    </sheetView>
  </sheetViews>
  <sheetFormatPr defaultRowHeight="15" x14ac:dyDescent="0.25"/>
  <cols>
    <col min="1" max="1" width="15.7109375" customWidth="1"/>
  </cols>
  <sheetData>
    <row r="1" spans="1:5" ht="23.25" x14ac:dyDescent="0.35">
      <c r="A1" s="68" t="s">
        <v>700</v>
      </c>
    </row>
    <row r="2" spans="1:5" x14ac:dyDescent="0.25">
      <c r="A2" s="4" t="str">
        <f>HYPERLINK("#CONTENTS!A1", "CONTENTS")</f>
        <v>CONTENTS</v>
      </c>
    </row>
    <row r="5" spans="1:5" x14ac:dyDescent="0.25">
      <c r="A5" s="5" t="s">
        <v>1</v>
      </c>
      <c r="B5" s="6"/>
      <c r="C5" s="6"/>
      <c r="D5" s="6"/>
      <c r="E5" s="7"/>
    </row>
    <row r="6" spans="1:5" ht="30" customHeight="1" x14ac:dyDescent="0.25">
      <c r="A6" s="11" t="s">
        <v>2</v>
      </c>
      <c r="B6" s="8" t="s">
        <v>745</v>
      </c>
      <c r="C6" s="8"/>
      <c r="D6" s="8"/>
      <c r="E6" s="8"/>
    </row>
    <row r="7" spans="1:5" x14ac:dyDescent="0.25">
      <c r="A7" s="12" t="s">
        <v>4</v>
      </c>
      <c r="B7" s="9" t="s">
        <v>746</v>
      </c>
      <c r="C7" s="9"/>
      <c r="D7" s="9"/>
      <c r="E7" s="9"/>
    </row>
    <row r="8" spans="1:5" x14ac:dyDescent="0.25">
      <c r="A8" s="12" t="s">
        <v>6</v>
      </c>
      <c r="B8" s="10" t="s">
        <v>747</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0" x14ac:dyDescent="0.25">
      <c r="A19" s="2" t="s">
        <v>748</v>
      </c>
    </row>
    <row r="20" spans="1:10" x14ac:dyDescent="0.25">
      <c r="A20" s="22" t="s">
        <v>749</v>
      </c>
    </row>
    <row r="22" spans="1:10" ht="15.75" thickBot="1" x14ac:dyDescent="0.3">
      <c r="A22" s="69"/>
      <c r="B22" s="69">
        <v>2014</v>
      </c>
      <c r="C22" s="69">
        <v>2015</v>
      </c>
      <c r="D22" s="69">
        <v>2016</v>
      </c>
      <c r="E22" s="69">
        <v>2017</v>
      </c>
      <c r="F22" s="69">
        <v>2018</v>
      </c>
      <c r="G22" s="69">
        <v>2019</v>
      </c>
      <c r="H22" s="69">
        <v>2020</v>
      </c>
      <c r="I22" s="69">
        <v>2021</v>
      </c>
      <c r="J22" s="69">
        <v>2022</v>
      </c>
    </row>
    <row r="23" spans="1:10" x14ac:dyDescent="0.25">
      <c r="A23" t="s">
        <v>750</v>
      </c>
      <c r="B23">
        <v>0.6</v>
      </c>
      <c r="C23">
        <v>0.81</v>
      </c>
      <c r="D23">
        <v>1.1399999999999999</v>
      </c>
      <c r="E23">
        <v>2.7</v>
      </c>
      <c r="F23">
        <v>2.31</v>
      </c>
      <c r="G23">
        <v>4.04</v>
      </c>
      <c r="H23">
        <v>4.01</v>
      </c>
      <c r="I23">
        <v>7.8</v>
      </c>
      <c r="J23">
        <v>8.85</v>
      </c>
    </row>
    <row r="24" spans="1:10" x14ac:dyDescent="0.25">
      <c r="A24" t="s">
        <v>751</v>
      </c>
      <c r="B24">
        <v>2.83</v>
      </c>
      <c r="C24">
        <v>1.86</v>
      </c>
      <c r="D24">
        <v>3.07</v>
      </c>
      <c r="E24">
        <v>1.73</v>
      </c>
      <c r="F24">
        <v>4.09</v>
      </c>
      <c r="G24">
        <v>3.17</v>
      </c>
      <c r="H24">
        <v>2.89</v>
      </c>
      <c r="I24">
        <v>9.16</v>
      </c>
      <c r="J24">
        <v>8.6199999999999992</v>
      </c>
    </row>
    <row r="25" spans="1:10" x14ac:dyDescent="0.25">
      <c r="A25" t="s">
        <v>752</v>
      </c>
      <c r="B25">
        <v>1.65</v>
      </c>
      <c r="C25">
        <v>2.29</v>
      </c>
      <c r="D25">
        <v>2.98</v>
      </c>
      <c r="E25">
        <v>4.1399999999999997</v>
      </c>
      <c r="F25">
        <v>3.43</v>
      </c>
      <c r="G25">
        <v>10.39</v>
      </c>
      <c r="H25">
        <v>8.67</v>
      </c>
      <c r="I25">
        <v>10.76</v>
      </c>
      <c r="J25">
        <v>8.25</v>
      </c>
    </row>
    <row r="26" spans="1:10" x14ac:dyDescent="0.25">
      <c r="A26" t="s">
        <v>753</v>
      </c>
      <c r="B26">
        <v>0.41</v>
      </c>
      <c r="C26">
        <v>0.79</v>
      </c>
      <c r="D26">
        <v>0.99</v>
      </c>
      <c r="E26">
        <v>1.98</v>
      </c>
      <c r="F26">
        <v>1.66</v>
      </c>
      <c r="G26">
        <v>4.07</v>
      </c>
      <c r="H26">
        <v>4.66</v>
      </c>
      <c r="I26">
        <v>8.31</v>
      </c>
      <c r="J26">
        <v>11.04</v>
      </c>
    </row>
    <row r="27" spans="1:10" ht="15.75" thickBot="1" x14ac:dyDescent="0.3">
      <c r="A27" s="69" t="s">
        <v>754</v>
      </c>
      <c r="B27" s="69">
        <v>0.09</v>
      </c>
      <c r="C27" s="69">
        <v>0.12</v>
      </c>
      <c r="D27" s="69">
        <v>0.23</v>
      </c>
      <c r="E27" s="69">
        <v>3.98</v>
      </c>
      <c r="F27" s="69">
        <v>2.96</v>
      </c>
      <c r="G27" s="69">
        <v>1.94</v>
      </c>
      <c r="H27" s="69">
        <v>1.9</v>
      </c>
      <c r="I27" s="69">
        <v>5.32</v>
      </c>
      <c r="J27" s="69">
        <v>4.42</v>
      </c>
    </row>
    <row r="29" spans="1:10" x14ac:dyDescent="0.25">
      <c r="A29" t="s">
        <v>28</v>
      </c>
    </row>
    <row r="30" spans="1:10" x14ac:dyDescent="0.25">
      <c r="A30" t="s">
        <v>755</v>
      </c>
    </row>
    <row r="32" spans="1:10" x14ac:dyDescent="0.25">
      <c r="A32" s="28" t="s">
        <v>32</v>
      </c>
    </row>
    <row r="33" spans="1:9" x14ac:dyDescent="0.25">
      <c r="A33" t="s">
        <v>275</v>
      </c>
    </row>
    <row r="38" spans="1:9" x14ac:dyDescent="0.25">
      <c r="A38" s="29" t="s">
        <v>35</v>
      </c>
    </row>
    <row r="39" spans="1:9" x14ac:dyDescent="0.25">
      <c r="A39" s="30" t="s">
        <v>756</v>
      </c>
      <c r="B39" s="16"/>
      <c r="C39" s="16"/>
      <c r="D39" s="16"/>
      <c r="E39" s="16"/>
      <c r="F39" s="16"/>
      <c r="G39" s="16"/>
      <c r="H39" s="16"/>
      <c r="I39" s="16"/>
    </row>
    <row r="40" spans="1:9" x14ac:dyDescent="0.25">
      <c r="A40" s="16"/>
      <c r="B40" s="16"/>
      <c r="C40" s="16"/>
      <c r="D40" s="16"/>
      <c r="E40" s="16"/>
      <c r="F40" s="16"/>
      <c r="G40" s="16"/>
      <c r="H40" s="16"/>
      <c r="I40" s="16"/>
    </row>
    <row r="41" spans="1:9" x14ac:dyDescent="0.25">
      <c r="A41" s="16"/>
      <c r="B41" s="16"/>
      <c r="C41" s="16"/>
      <c r="D41" s="16"/>
      <c r="E41" s="16"/>
      <c r="F41" s="16"/>
      <c r="G41" s="16"/>
      <c r="H41" s="16"/>
      <c r="I41" s="16"/>
    </row>
    <row r="42" spans="1:9" x14ac:dyDescent="0.25">
      <c r="A42" s="16"/>
      <c r="B42" s="16"/>
      <c r="C42" s="16"/>
      <c r="D42" s="16"/>
      <c r="E42" s="16"/>
      <c r="F42" s="16"/>
      <c r="G42" s="16"/>
      <c r="H42" s="16"/>
      <c r="I42" s="16"/>
    </row>
    <row r="43" spans="1:9" x14ac:dyDescent="0.25">
      <c r="A43" s="16"/>
      <c r="B43" s="16"/>
      <c r="C43" s="16"/>
      <c r="D43" s="16"/>
      <c r="E43" s="16"/>
      <c r="F43" s="16"/>
      <c r="G43" s="16"/>
      <c r="H43" s="16"/>
      <c r="I43" s="16"/>
    </row>
    <row r="44" spans="1:9" x14ac:dyDescent="0.25">
      <c r="A44" s="16"/>
      <c r="B44" s="16"/>
      <c r="C44" s="16"/>
      <c r="D44" s="16"/>
      <c r="E44" s="16"/>
      <c r="F44" s="16"/>
      <c r="G44" s="16"/>
      <c r="H44" s="16"/>
      <c r="I44" s="16"/>
    </row>
    <row r="45" spans="1:9" x14ac:dyDescent="0.25">
      <c r="A45" s="16"/>
      <c r="B45" s="16"/>
      <c r="C45" s="16"/>
      <c r="D45" s="16"/>
      <c r="E45" s="16"/>
      <c r="F45" s="16"/>
      <c r="G45" s="16"/>
      <c r="H45" s="16"/>
      <c r="I45" s="16"/>
    </row>
  </sheetData>
  <mergeCells count="11">
    <mergeCell ref="A12:C12"/>
    <mergeCell ref="B13:C13"/>
    <mergeCell ref="B14:C14"/>
    <mergeCell ref="B15:C15"/>
    <mergeCell ref="A39:I45"/>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A97D9"/>
  </sheetPr>
  <dimension ref="A1:I54"/>
  <sheetViews>
    <sheetView workbookViewId="0">
      <selection activeCell="F1" sqref="F1"/>
    </sheetView>
  </sheetViews>
  <sheetFormatPr defaultRowHeight="15" x14ac:dyDescent="0.25"/>
  <cols>
    <col min="1" max="1" width="15.7109375" customWidth="1"/>
  </cols>
  <sheetData>
    <row r="1" spans="1:5" ht="23.25" x14ac:dyDescent="0.35">
      <c r="A1" s="71" t="s">
        <v>757</v>
      </c>
    </row>
    <row r="2" spans="1:5" x14ac:dyDescent="0.25">
      <c r="A2" s="4" t="str">
        <f>HYPERLINK("#CONTENTS!A1", "CONTENTS")</f>
        <v>CONTENTS</v>
      </c>
    </row>
    <row r="5" spans="1:5" x14ac:dyDescent="0.25">
      <c r="A5" s="5" t="s">
        <v>1</v>
      </c>
      <c r="B5" s="6"/>
      <c r="C5" s="6"/>
      <c r="D5" s="6"/>
      <c r="E5" s="7"/>
    </row>
    <row r="6" spans="1:5" ht="30" customHeight="1" x14ac:dyDescent="0.25">
      <c r="A6" s="11" t="s">
        <v>2</v>
      </c>
      <c r="B6" s="8" t="s">
        <v>758</v>
      </c>
      <c r="C6" s="8"/>
      <c r="D6" s="8"/>
      <c r="E6" s="8"/>
    </row>
    <row r="7" spans="1:5" x14ac:dyDescent="0.25">
      <c r="A7" s="12" t="s">
        <v>4</v>
      </c>
      <c r="B7" s="9" t="s">
        <v>759</v>
      </c>
      <c r="C7" s="9"/>
      <c r="D7" s="9"/>
      <c r="E7" s="9"/>
    </row>
    <row r="8" spans="1:5" x14ac:dyDescent="0.25">
      <c r="A8" s="12" t="s">
        <v>6</v>
      </c>
      <c r="B8" s="10" t="s">
        <v>760</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6"/>
      <c r="D12" s="7"/>
    </row>
    <row r="13" spans="1:5" x14ac:dyDescent="0.25">
      <c r="A13" s="20" t="s">
        <v>13</v>
      </c>
      <c r="B13" s="17" t="s">
        <v>95</v>
      </c>
      <c r="C13" s="17"/>
      <c r="D13" s="17"/>
    </row>
    <row r="14" spans="1:5" x14ac:dyDescent="0.25">
      <c r="A14" s="12" t="s">
        <v>15</v>
      </c>
      <c r="B14" s="9" t="s">
        <v>761</v>
      </c>
      <c r="C14" s="9"/>
      <c r="D14" s="9"/>
    </row>
    <row r="15" spans="1:5" x14ac:dyDescent="0.25">
      <c r="A15" s="13" t="s">
        <v>17</v>
      </c>
      <c r="B15" s="19" t="s">
        <v>18</v>
      </c>
      <c r="C15" s="19"/>
      <c r="D15" s="19"/>
    </row>
    <row r="19" spans="1:6" x14ac:dyDescent="0.25">
      <c r="A19" s="2" t="s">
        <v>762</v>
      </c>
    </row>
    <row r="20" spans="1:6" x14ac:dyDescent="0.25">
      <c r="A20" s="22" t="s">
        <v>763</v>
      </c>
    </row>
    <row r="22" spans="1:6" ht="15.75" thickBot="1" x14ac:dyDescent="0.3">
      <c r="A22" s="72"/>
      <c r="B22" s="72">
        <v>2012</v>
      </c>
      <c r="C22" s="72">
        <v>2016</v>
      </c>
      <c r="D22" s="72">
        <v>2019</v>
      </c>
      <c r="E22" s="72">
        <v>2021</v>
      </c>
      <c r="F22" s="72">
        <v>2022</v>
      </c>
    </row>
    <row r="23" spans="1:6" x14ac:dyDescent="0.25">
      <c r="A23" t="s">
        <v>21</v>
      </c>
      <c r="B23">
        <v>216972</v>
      </c>
      <c r="C23">
        <v>386069</v>
      </c>
      <c r="D23">
        <v>552008</v>
      </c>
      <c r="E23">
        <v>612094</v>
      </c>
      <c r="F23">
        <v>628749</v>
      </c>
    </row>
    <row r="24" spans="1:6" x14ac:dyDescent="0.25">
      <c r="A24" t="s">
        <v>23</v>
      </c>
      <c r="B24">
        <v>19087</v>
      </c>
      <c r="C24">
        <v>19122</v>
      </c>
      <c r="D24">
        <v>19675</v>
      </c>
      <c r="E24">
        <v>19681</v>
      </c>
      <c r="F24">
        <v>19664</v>
      </c>
    </row>
    <row r="25" spans="1:6" ht="15.75" thickBot="1" x14ac:dyDescent="0.3">
      <c r="A25" s="72" t="s">
        <v>24</v>
      </c>
      <c r="B25" s="72">
        <v>666</v>
      </c>
      <c r="C25" s="72">
        <v>5025</v>
      </c>
      <c r="D25" s="72">
        <v>5279</v>
      </c>
      <c r="E25" s="72">
        <v>5278</v>
      </c>
      <c r="F25" s="72">
        <v>5281</v>
      </c>
    </row>
    <row r="29" spans="1:6" x14ac:dyDescent="0.25">
      <c r="A29" s="2" t="s">
        <v>764</v>
      </c>
    </row>
    <row r="30" spans="1:6" x14ac:dyDescent="0.25">
      <c r="A30" s="22" t="s">
        <v>763</v>
      </c>
    </row>
    <row r="32" spans="1:6" ht="15.75" thickBot="1" x14ac:dyDescent="0.3">
      <c r="A32" s="72"/>
      <c r="B32" s="72">
        <v>2012</v>
      </c>
      <c r="C32" s="72">
        <v>2016</v>
      </c>
      <c r="D32" s="72">
        <v>2019</v>
      </c>
      <c r="E32" s="72">
        <v>2021</v>
      </c>
      <c r="F32" s="72">
        <v>2022</v>
      </c>
    </row>
    <row r="33" spans="1:9" x14ac:dyDescent="0.25">
      <c r="A33" t="s">
        <v>21</v>
      </c>
      <c r="B33">
        <v>4.2</v>
      </c>
      <c r="C33">
        <v>7.4</v>
      </c>
      <c r="D33">
        <v>10.9</v>
      </c>
      <c r="E33">
        <v>12.1</v>
      </c>
      <c r="F33">
        <v>12.3</v>
      </c>
    </row>
    <row r="34" spans="1:9" x14ac:dyDescent="0.25">
      <c r="A34" t="s">
        <v>23</v>
      </c>
      <c r="B34">
        <v>18.100000000000001</v>
      </c>
      <c r="C34">
        <v>18.2</v>
      </c>
      <c r="D34">
        <v>18.7</v>
      </c>
      <c r="E34">
        <v>18.7</v>
      </c>
      <c r="F34">
        <v>18.8</v>
      </c>
    </row>
    <row r="35" spans="1:9" ht="15.75" thickBot="1" x14ac:dyDescent="0.3">
      <c r="A35" s="72" t="s">
        <v>24</v>
      </c>
      <c r="B35" s="72">
        <v>1.2</v>
      </c>
      <c r="C35" s="72">
        <v>9.1</v>
      </c>
      <c r="D35" s="72">
        <v>9.5</v>
      </c>
      <c r="E35" s="72">
        <v>9.5</v>
      </c>
      <c r="F35" s="72">
        <v>9.5</v>
      </c>
    </row>
    <row r="37" spans="1:9" x14ac:dyDescent="0.25">
      <c r="A37" t="s">
        <v>765</v>
      </c>
    </row>
    <row r="38" spans="1:9" x14ac:dyDescent="0.25">
      <c r="A38" t="s">
        <v>766</v>
      </c>
    </row>
    <row r="40" spans="1:9" x14ac:dyDescent="0.25">
      <c r="A40" s="28" t="s">
        <v>32</v>
      </c>
    </row>
    <row r="41" spans="1:9" x14ac:dyDescent="0.25">
      <c r="A41" t="s">
        <v>33</v>
      </c>
    </row>
    <row r="46" spans="1:9" x14ac:dyDescent="0.25">
      <c r="A46" s="29" t="s">
        <v>35</v>
      </c>
    </row>
    <row r="47" spans="1:9" x14ac:dyDescent="0.25">
      <c r="A47" s="30" t="s">
        <v>767</v>
      </c>
      <c r="B47" s="16"/>
      <c r="C47" s="16"/>
      <c r="D47" s="16"/>
      <c r="E47" s="16"/>
      <c r="F47" s="16"/>
      <c r="G47" s="16"/>
      <c r="H47" s="16"/>
      <c r="I47" s="16"/>
    </row>
    <row r="48" spans="1:9" x14ac:dyDescent="0.25">
      <c r="A48" s="16"/>
      <c r="B48" s="16"/>
      <c r="C48" s="16"/>
      <c r="D48" s="16"/>
      <c r="E48" s="16"/>
      <c r="F48" s="16"/>
      <c r="G48" s="16"/>
      <c r="H48" s="16"/>
      <c r="I48" s="16"/>
    </row>
    <row r="49" spans="1:9" x14ac:dyDescent="0.25">
      <c r="A49" s="16"/>
      <c r="B49" s="16"/>
      <c r="C49" s="16"/>
      <c r="D49" s="16"/>
      <c r="E49" s="16"/>
      <c r="F49" s="16"/>
      <c r="G49" s="16"/>
      <c r="H49" s="16"/>
      <c r="I49" s="16"/>
    </row>
    <row r="50" spans="1:9" x14ac:dyDescent="0.25">
      <c r="A50" s="16"/>
      <c r="B50" s="16"/>
      <c r="C50" s="16"/>
      <c r="D50" s="16"/>
      <c r="E50" s="16"/>
      <c r="F50" s="16"/>
      <c r="G50" s="16"/>
      <c r="H50" s="16"/>
      <c r="I50" s="16"/>
    </row>
    <row r="51" spans="1:9" x14ac:dyDescent="0.25">
      <c r="A51" s="16"/>
      <c r="B51" s="16"/>
      <c r="C51" s="16"/>
      <c r="D51" s="16"/>
      <c r="E51" s="16"/>
      <c r="F51" s="16"/>
      <c r="G51" s="16"/>
      <c r="H51" s="16"/>
      <c r="I51" s="16"/>
    </row>
    <row r="52" spans="1:9" x14ac:dyDescent="0.25">
      <c r="A52" s="16"/>
      <c r="B52" s="16"/>
      <c r="C52" s="16"/>
      <c r="D52" s="16"/>
      <c r="E52" s="16"/>
      <c r="F52" s="16"/>
      <c r="G52" s="16"/>
      <c r="H52" s="16"/>
      <c r="I52" s="16"/>
    </row>
    <row r="53" spans="1:9" x14ac:dyDescent="0.25">
      <c r="A53" s="16"/>
      <c r="B53" s="16"/>
      <c r="C53" s="16"/>
      <c r="D53" s="16"/>
      <c r="E53" s="16"/>
      <c r="F53" s="16"/>
      <c r="G53" s="16"/>
      <c r="H53" s="16"/>
      <c r="I53" s="16"/>
    </row>
    <row r="54" spans="1:9" x14ac:dyDescent="0.25">
      <c r="A54" s="16"/>
      <c r="B54" s="16"/>
      <c r="C54" s="16"/>
      <c r="D54" s="16"/>
      <c r="E54" s="16"/>
      <c r="F54" s="16"/>
      <c r="G54" s="16"/>
      <c r="H54" s="16"/>
      <c r="I54" s="16"/>
    </row>
  </sheetData>
  <mergeCells count="11">
    <mergeCell ref="A12:D12"/>
    <mergeCell ref="B13:D13"/>
    <mergeCell ref="B14:D14"/>
    <mergeCell ref="B15:D15"/>
    <mergeCell ref="A47:I54"/>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97D9"/>
  </sheetPr>
  <dimension ref="A1:N56"/>
  <sheetViews>
    <sheetView workbookViewId="0">
      <selection activeCell="F1" sqref="F1"/>
    </sheetView>
  </sheetViews>
  <sheetFormatPr defaultRowHeight="15" x14ac:dyDescent="0.25"/>
  <cols>
    <col min="1" max="1" width="15.7109375" customWidth="1"/>
  </cols>
  <sheetData>
    <row r="1" spans="1:5" ht="23.25" x14ac:dyDescent="0.35">
      <c r="A1" s="71" t="s">
        <v>757</v>
      </c>
    </row>
    <row r="2" spans="1:5" x14ac:dyDescent="0.25">
      <c r="A2" s="4" t="str">
        <f>HYPERLINK("#CONTENTS!A1", "CONTENTS")</f>
        <v>CONTENTS</v>
      </c>
    </row>
    <row r="5" spans="1:5" x14ac:dyDescent="0.25">
      <c r="A5" s="5" t="s">
        <v>1</v>
      </c>
      <c r="B5" s="6"/>
      <c r="C5" s="6"/>
      <c r="D5" s="6"/>
      <c r="E5" s="7"/>
    </row>
    <row r="6" spans="1:5" ht="30" customHeight="1" x14ac:dyDescent="0.25">
      <c r="A6" s="11" t="s">
        <v>2</v>
      </c>
      <c r="B6" s="8" t="s">
        <v>768</v>
      </c>
      <c r="C6" s="8"/>
      <c r="D6" s="8"/>
      <c r="E6" s="8"/>
    </row>
    <row r="7" spans="1:5" x14ac:dyDescent="0.25">
      <c r="A7" s="12" t="s">
        <v>4</v>
      </c>
      <c r="B7" s="9" t="s">
        <v>769</v>
      </c>
      <c r="C7" s="9"/>
      <c r="D7" s="9"/>
      <c r="E7" s="9"/>
    </row>
    <row r="8" spans="1:5" x14ac:dyDescent="0.25">
      <c r="A8" s="12" t="s">
        <v>6</v>
      </c>
      <c r="B8" s="10" t="s">
        <v>770</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95</v>
      </c>
      <c r="C13" s="17"/>
    </row>
    <row r="14" spans="1:5" x14ac:dyDescent="0.25">
      <c r="A14" s="12" t="s">
        <v>15</v>
      </c>
      <c r="B14" s="31" t="s">
        <v>40</v>
      </c>
      <c r="C14" s="31"/>
    </row>
    <row r="15" spans="1:5" x14ac:dyDescent="0.25">
      <c r="A15" s="13" t="s">
        <v>17</v>
      </c>
      <c r="B15" s="19" t="s">
        <v>40</v>
      </c>
      <c r="C15" s="19"/>
    </row>
    <row r="19" spans="1:14" x14ac:dyDescent="0.25">
      <c r="A19" s="2" t="s">
        <v>771</v>
      </c>
    </row>
    <row r="20" spans="1:14" x14ac:dyDescent="0.25">
      <c r="A20" s="22" t="s">
        <v>772</v>
      </c>
    </row>
    <row r="22" spans="1:14" ht="15.75" thickBot="1" x14ac:dyDescent="0.3">
      <c r="A22" s="73"/>
      <c r="B22" s="73">
        <v>2010</v>
      </c>
      <c r="C22" s="73">
        <v>2011</v>
      </c>
      <c r="D22" s="73">
        <v>2012</v>
      </c>
      <c r="E22" s="73">
        <v>2013</v>
      </c>
      <c r="F22" s="73">
        <v>2014</v>
      </c>
      <c r="G22" s="73">
        <v>2015</v>
      </c>
      <c r="H22" s="73">
        <v>2016</v>
      </c>
      <c r="I22" s="73">
        <v>2017</v>
      </c>
      <c r="J22" s="73">
        <v>2018</v>
      </c>
      <c r="K22" s="73">
        <v>2019</v>
      </c>
      <c r="L22" s="73">
        <v>2020</v>
      </c>
      <c r="M22" s="73">
        <v>2021</v>
      </c>
      <c r="N22" s="73">
        <v>2022</v>
      </c>
    </row>
    <row r="23" spans="1:14" ht="15.75" thickBot="1" x14ac:dyDescent="0.3">
      <c r="A23" s="74" t="s">
        <v>773</v>
      </c>
      <c r="B23" s="74">
        <v>66</v>
      </c>
      <c r="C23" s="74">
        <v>69</v>
      </c>
      <c r="D23" s="74">
        <v>69</v>
      </c>
      <c r="E23" s="74">
        <v>69</v>
      </c>
      <c r="F23" s="74">
        <v>71</v>
      </c>
      <c r="G23" s="74">
        <v>72</v>
      </c>
      <c r="H23" s="74">
        <v>74</v>
      </c>
      <c r="I23" s="74">
        <v>74</v>
      </c>
      <c r="J23" s="74">
        <v>74</v>
      </c>
      <c r="K23" s="74">
        <v>71</v>
      </c>
      <c r="L23" s="74">
        <v>71</v>
      </c>
      <c r="M23" s="74">
        <v>77</v>
      </c>
      <c r="N23" s="75" t="s">
        <v>22</v>
      </c>
    </row>
    <row r="27" spans="1:14" x14ac:dyDescent="0.25">
      <c r="A27" s="2" t="s">
        <v>771</v>
      </c>
    </row>
    <row r="28" spans="1:14" x14ac:dyDescent="0.25">
      <c r="A28" s="22" t="s">
        <v>774</v>
      </c>
    </row>
    <row r="30" spans="1:14" ht="15.75" thickBot="1" x14ac:dyDescent="0.3">
      <c r="A30" s="73"/>
      <c r="B30" s="73">
        <v>2010</v>
      </c>
      <c r="C30" s="73">
        <v>2011</v>
      </c>
      <c r="D30" s="73">
        <v>2012</v>
      </c>
      <c r="E30" s="73">
        <v>2013</v>
      </c>
      <c r="F30" s="73">
        <v>2014</v>
      </c>
      <c r="G30" s="73">
        <v>2015</v>
      </c>
      <c r="H30" s="73">
        <v>2016</v>
      </c>
      <c r="I30" s="73">
        <v>2017</v>
      </c>
      <c r="J30" s="73">
        <v>2018</v>
      </c>
      <c r="K30" s="73">
        <v>2019</v>
      </c>
      <c r="L30" s="73">
        <v>2020</v>
      </c>
      <c r="M30" s="73">
        <v>2021</v>
      </c>
      <c r="N30" s="73">
        <v>2022</v>
      </c>
    </row>
    <row r="31" spans="1:14" ht="15.75" thickBot="1" x14ac:dyDescent="0.3">
      <c r="A31" s="74" t="s">
        <v>773</v>
      </c>
      <c r="B31" s="74">
        <v>109</v>
      </c>
      <c r="C31" s="74">
        <v>125</v>
      </c>
      <c r="D31" s="74">
        <v>124</v>
      </c>
      <c r="E31" s="74">
        <v>121</v>
      </c>
      <c r="F31" s="74">
        <v>123</v>
      </c>
      <c r="G31" s="74">
        <v>128</v>
      </c>
      <c r="H31" s="74">
        <v>136</v>
      </c>
      <c r="I31" s="74">
        <v>131</v>
      </c>
      <c r="J31" s="74">
        <v>130</v>
      </c>
      <c r="K31" s="74">
        <v>122</v>
      </c>
      <c r="L31" s="74">
        <v>126</v>
      </c>
      <c r="M31" s="74">
        <v>138</v>
      </c>
      <c r="N31" s="74">
        <v>137</v>
      </c>
    </row>
    <row r="35" spans="1:14" x14ac:dyDescent="0.25">
      <c r="A35" s="2" t="s">
        <v>771</v>
      </c>
    </row>
    <row r="36" spans="1:14" x14ac:dyDescent="0.25">
      <c r="A36" s="22" t="s">
        <v>775</v>
      </c>
    </row>
    <row r="38" spans="1:14" ht="15.75" thickBot="1" x14ac:dyDescent="0.3">
      <c r="A38" s="73"/>
      <c r="B38" s="73">
        <v>2010</v>
      </c>
      <c r="C38" s="73">
        <v>2011</v>
      </c>
      <c r="D38" s="73">
        <v>2012</v>
      </c>
      <c r="E38" s="73">
        <v>2013</v>
      </c>
      <c r="F38" s="73">
        <v>2014</v>
      </c>
      <c r="G38" s="73">
        <v>2015</v>
      </c>
      <c r="H38" s="73">
        <v>2016</v>
      </c>
      <c r="I38" s="73">
        <v>2017</v>
      </c>
      <c r="J38" s="73">
        <v>2018</v>
      </c>
      <c r="K38" s="73">
        <v>2019</v>
      </c>
      <c r="L38" s="73">
        <v>2020</v>
      </c>
      <c r="M38" s="73">
        <v>2021</v>
      </c>
      <c r="N38" s="73">
        <v>2022</v>
      </c>
    </row>
    <row r="39" spans="1:14" ht="15.75" thickBot="1" x14ac:dyDescent="0.3">
      <c r="A39" s="74" t="s">
        <v>773</v>
      </c>
      <c r="B39" s="74">
        <v>65</v>
      </c>
      <c r="C39" s="74">
        <v>63</v>
      </c>
      <c r="D39" s="74">
        <v>64</v>
      </c>
      <c r="E39" s="74">
        <v>66</v>
      </c>
      <c r="F39" s="74">
        <v>67</v>
      </c>
      <c r="G39" s="74">
        <v>69</v>
      </c>
      <c r="H39" s="74">
        <v>69</v>
      </c>
      <c r="I39" s="74">
        <v>71</v>
      </c>
      <c r="J39" s="74">
        <v>71</v>
      </c>
      <c r="K39" s="74">
        <v>70</v>
      </c>
      <c r="L39" s="74">
        <v>69</v>
      </c>
      <c r="M39" s="74">
        <v>74</v>
      </c>
      <c r="N39" s="75" t="s">
        <v>22</v>
      </c>
    </row>
    <row r="41" spans="1:14" x14ac:dyDescent="0.25">
      <c r="A41" t="s">
        <v>776</v>
      </c>
    </row>
    <row r="42" spans="1:14" x14ac:dyDescent="0.25">
      <c r="A42" t="s">
        <v>777</v>
      </c>
    </row>
    <row r="44" spans="1:14" x14ac:dyDescent="0.25">
      <c r="A44" s="28" t="s">
        <v>30</v>
      </c>
    </row>
    <row r="45" spans="1:14" x14ac:dyDescent="0.25">
      <c r="A45" t="s">
        <v>31</v>
      </c>
    </row>
    <row r="50" spans="1:9" x14ac:dyDescent="0.25">
      <c r="A50" s="29" t="s">
        <v>35</v>
      </c>
    </row>
    <row r="51" spans="1:9" x14ac:dyDescent="0.25">
      <c r="A51" s="30" t="s">
        <v>778</v>
      </c>
      <c r="B51" s="16"/>
      <c r="C51" s="16"/>
      <c r="D51" s="16"/>
      <c r="E51" s="16"/>
      <c r="F51" s="16"/>
      <c r="G51" s="16"/>
      <c r="H51" s="16"/>
      <c r="I51" s="16"/>
    </row>
    <row r="52" spans="1:9" x14ac:dyDescent="0.25">
      <c r="A52" s="16"/>
      <c r="B52" s="16"/>
      <c r="C52" s="16"/>
      <c r="D52" s="16"/>
      <c r="E52" s="16"/>
      <c r="F52" s="16"/>
      <c r="G52" s="16"/>
      <c r="H52" s="16"/>
      <c r="I52" s="16"/>
    </row>
    <row r="53" spans="1:9" x14ac:dyDescent="0.25">
      <c r="A53" s="16"/>
      <c r="B53" s="16"/>
      <c r="C53" s="16"/>
      <c r="D53" s="16"/>
      <c r="E53" s="16"/>
      <c r="F53" s="16"/>
      <c r="G53" s="16"/>
      <c r="H53" s="16"/>
      <c r="I53" s="16"/>
    </row>
    <row r="54" spans="1:9" x14ac:dyDescent="0.25">
      <c r="A54" s="16"/>
      <c r="B54" s="16"/>
      <c r="C54" s="16"/>
      <c r="D54" s="16"/>
      <c r="E54" s="16"/>
      <c r="F54" s="16"/>
      <c r="G54" s="16"/>
      <c r="H54" s="16"/>
      <c r="I54" s="16"/>
    </row>
    <row r="55" spans="1:9" x14ac:dyDescent="0.25">
      <c r="A55" s="16"/>
      <c r="B55" s="16"/>
      <c r="C55" s="16"/>
      <c r="D55" s="16"/>
      <c r="E55" s="16"/>
      <c r="F55" s="16"/>
      <c r="G55" s="16"/>
      <c r="H55" s="16"/>
      <c r="I55" s="16"/>
    </row>
    <row r="56" spans="1:9" x14ac:dyDescent="0.25">
      <c r="A56" s="16"/>
      <c r="B56" s="16"/>
      <c r="C56" s="16"/>
      <c r="D56" s="16"/>
      <c r="E56" s="16"/>
      <c r="F56" s="16"/>
      <c r="G56" s="16"/>
      <c r="H56" s="16"/>
      <c r="I56" s="16"/>
    </row>
  </sheetData>
  <mergeCells count="11">
    <mergeCell ref="A12:C12"/>
    <mergeCell ref="B13:C13"/>
    <mergeCell ref="B14:C14"/>
    <mergeCell ref="B15:C15"/>
    <mergeCell ref="A51:I56"/>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97D9"/>
  </sheetPr>
  <dimension ref="A1:N46"/>
  <sheetViews>
    <sheetView workbookViewId="0">
      <selection activeCell="F1" sqref="F1"/>
    </sheetView>
  </sheetViews>
  <sheetFormatPr defaultRowHeight="15" x14ac:dyDescent="0.25"/>
  <cols>
    <col min="1" max="1" width="15.7109375" customWidth="1"/>
  </cols>
  <sheetData>
    <row r="1" spans="1:5" ht="23.25" x14ac:dyDescent="0.35">
      <c r="A1" s="71" t="s">
        <v>757</v>
      </c>
    </row>
    <row r="2" spans="1:5" x14ac:dyDescent="0.25">
      <c r="A2" s="4" t="str">
        <f>HYPERLINK("#CONTENTS!A1", "CONTENTS")</f>
        <v>CONTENTS</v>
      </c>
    </row>
    <row r="5" spans="1:5" x14ac:dyDescent="0.25">
      <c r="A5" s="5" t="s">
        <v>1</v>
      </c>
      <c r="B5" s="6"/>
      <c r="C5" s="6"/>
      <c r="D5" s="6"/>
      <c r="E5" s="7"/>
    </row>
    <row r="6" spans="1:5" ht="30" customHeight="1" x14ac:dyDescent="0.25">
      <c r="A6" s="11" t="s">
        <v>2</v>
      </c>
      <c r="B6" s="8" t="s">
        <v>779</v>
      </c>
      <c r="C6" s="8"/>
      <c r="D6" s="8"/>
      <c r="E6" s="8"/>
    </row>
    <row r="7" spans="1:5" x14ac:dyDescent="0.25">
      <c r="A7" s="12" t="s">
        <v>4</v>
      </c>
      <c r="B7" s="9" t="s">
        <v>780</v>
      </c>
      <c r="C7" s="9"/>
      <c r="D7" s="9"/>
      <c r="E7" s="9"/>
    </row>
    <row r="8" spans="1:5" x14ac:dyDescent="0.25">
      <c r="A8" s="12" t="s">
        <v>6</v>
      </c>
      <c r="B8" s="10" t="s">
        <v>781</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4" x14ac:dyDescent="0.25">
      <c r="A19" s="2" t="s">
        <v>782</v>
      </c>
    </row>
    <row r="20" spans="1:14" x14ac:dyDescent="0.25">
      <c r="A20" s="22" t="s">
        <v>783</v>
      </c>
    </row>
    <row r="22" spans="1:14" ht="15.75" thickBot="1" x14ac:dyDescent="0.3">
      <c r="A22" s="72"/>
      <c r="B22" s="72">
        <v>2010</v>
      </c>
      <c r="C22" s="72">
        <v>2011</v>
      </c>
      <c r="D22" s="72">
        <v>2012</v>
      </c>
      <c r="E22" s="72">
        <v>2013</v>
      </c>
      <c r="F22" s="72">
        <v>2014</v>
      </c>
      <c r="G22" s="72">
        <v>2015</v>
      </c>
      <c r="H22" s="72">
        <v>2016</v>
      </c>
      <c r="I22" s="72">
        <v>2017</v>
      </c>
      <c r="J22" s="72">
        <v>2018</v>
      </c>
      <c r="K22" s="72">
        <v>2019</v>
      </c>
      <c r="L22" s="72">
        <v>2020</v>
      </c>
      <c r="M22" s="72">
        <v>2021</v>
      </c>
      <c r="N22" s="72">
        <v>2022</v>
      </c>
    </row>
    <row r="23" spans="1:14" x14ac:dyDescent="0.25">
      <c r="A23" t="s">
        <v>784</v>
      </c>
      <c r="B23">
        <v>1.38</v>
      </c>
      <c r="C23">
        <v>1.31</v>
      </c>
      <c r="D23">
        <v>1.28</v>
      </c>
      <c r="E23">
        <v>1.21</v>
      </c>
      <c r="F23">
        <v>1.17</v>
      </c>
      <c r="G23">
        <v>1.1599999999999999</v>
      </c>
      <c r="H23">
        <v>1.1299999999999999</v>
      </c>
      <c r="I23">
        <v>1.1100000000000001</v>
      </c>
      <c r="J23">
        <v>1.1299999999999999</v>
      </c>
      <c r="K23">
        <v>1.1200000000000001</v>
      </c>
      <c r="L23">
        <v>0.96</v>
      </c>
      <c r="M23">
        <v>0.88</v>
      </c>
      <c r="N23" s="26" t="s">
        <v>22</v>
      </c>
    </row>
    <row r="24" spans="1:14" x14ac:dyDescent="0.25">
      <c r="A24" t="s">
        <v>785</v>
      </c>
      <c r="B24">
        <v>1.07</v>
      </c>
      <c r="C24">
        <v>0.95</v>
      </c>
      <c r="D24">
        <v>0.95</v>
      </c>
      <c r="E24">
        <v>0.87</v>
      </c>
      <c r="F24">
        <v>0.86</v>
      </c>
      <c r="G24">
        <v>0.83</v>
      </c>
      <c r="H24">
        <v>0.82</v>
      </c>
      <c r="I24">
        <v>0.81</v>
      </c>
      <c r="J24">
        <v>0.82</v>
      </c>
      <c r="K24">
        <v>0.84</v>
      </c>
      <c r="L24">
        <v>0.72</v>
      </c>
      <c r="M24">
        <v>0.68</v>
      </c>
      <c r="N24">
        <v>0.57999999999999996</v>
      </c>
    </row>
    <row r="25" spans="1:14" ht="15.75" thickBot="1" x14ac:dyDescent="0.3">
      <c r="A25" s="72" t="s">
        <v>786</v>
      </c>
      <c r="B25" s="72">
        <v>1.87</v>
      </c>
      <c r="C25" s="72">
        <v>1.87</v>
      </c>
      <c r="D25" s="72">
        <v>1.8</v>
      </c>
      <c r="E25" s="72">
        <v>1.76</v>
      </c>
      <c r="F25" s="72">
        <v>1.68</v>
      </c>
      <c r="G25" s="72">
        <v>1.69</v>
      </c>
      <c r="H25" s="72">
        <v>1.62</v>
      </c>
      <c r="I25" s="72">
        <v>1.58</v>
      </c>
      <c r="J25" s="72">
        <v>1.61</v>
      </c>
      <c r="K25" s="72">
        <v>1.59</v>
      </c>
      <c r="L25" s="72">
        <v>1.35</v>
      </c>
      <c r="M25" s="72">
        <v>1.23</v>
      </c>
      <c r="N25" s="76" t="s">
        <v>22</v>
      </c>
    </row>
    <row r="27" spans="1:14" x14ac:dyDescent="0.25">
      <c r="A27" t="s">
        <v>776</v>
      </c>
    </row>
    <row r="28" spans="1:14" x14ac:dyDescent="0.25">
      <c r="A28" t="s">
        <v>787</v>
      </c>
    </row>
    <row r="30" spans="1:14" x14ac:dyDescent="0.25">
      <c r="A30" s="28" t="s">
        <v>30</v>
      </c>
    </row>
    <row r="31" spans="1:14" x14ac:dyDescent="0.25">
      <c r="A31" t="s">
        <v>31</v>
      </c>
    </row>
    <row r="36" spans="1:9" x14ac:dyDescent="0.25">
      <c r="A36" s="29" t="s">
        <v>35</v>
      </c>
    </row>
    <row r="37" spans="1:9" x14ac:dyDescent="0.25">
      <c r="A37" s="30" t="s">
        <v>788</v>
      </c>
      <c r="B37" s="16"/>
      <c r="C37" s="16"/>
      <c r="D37" s="16"/>
      <c r="E37" s="16"/>
      <c r="F37" s="16"/>
      <c r="G37" s="16"/>
      <c r="H37" s="16"/>
      <c r="I37" s="16"/>
    </row>
    <row r="38" spans="1:9" x14ac:dyDescent="0.25">
      <c r="A38" s="16"/>
      <c r="B38" s="16"/>
      <c r="C38" s="16"/>
      <c r="D38" s="16"/>
      <c r="E38" s="16"/>
      <c r="F38" s="16"/>
      <c r="G38" s="16"/>
      <c r="H38" s="16"/>
      <c r="I38" s="16"/>
    </row>
    <row r="39" spans="1:9" x14ac:dyDescent="0.25">
      <c r="A39" s="16"/>
      <c r="B39" s="16"/>
      <c r="C39" s="16"/>
      <c r="D39" s="16"/>
      <c r="E39" s="16"/>
      <c r="F39" s="16"/>
      <c r="G39" s="16"/>
      <c r="H39" s="16"/>
      <c r="I39" s="16"/>
    </row>
    <row r="40" spans="1:9" x14ac:dyDescent="0.25">
      <c r="A40" s="16"/>
      <c r="B40" s="16"/>
      <c r="C40" s="16"/>
      <c r="D40" s="16"/>
      <c r="E40" s="16"/>
      <c r="F40" s="16"/>
      <c r="G40" s="16"/>
      <c r="H40" s="16"/>
      <c r="I40" s="16"/>
    </row>
    <row r="41" spans="1:9" x14ac:dyDescent="0.25">
      <c r="A41" s="16"/>
      <c r="B41" s="16"/>
      <c r="C41" s="16"/>
      <c r="D41" s="16"/>
      <c r="E41" s="16"/>
      <c r="F41" s="16"/>
      <c r="G41" s="16"/>
      <c r="H41" s="16"/>
      <c r="I41" s="16"/>
    </row>
    <row r="42" spans="1:9" x14ac:dyDescent="0.25">
      <c r="A42" s="16"/>
      <c r="B42" s="16"/>
      <c r="C42" s="16"/>
      <c r="D42" s="16"/>
      <c r="E42" s="16"/>
      <c r="F42" s="16"/>
      <c r="G42" s="16"/>
      <c r="H42" s="16"/>
      <c r="I42" s="16"/>
    </row>
    <row r="43" spans="1:9" x14ac:dyDescent="0.25">
      <c r="A43" s="16"/>
      <c r="B43" s="16"/>
      <c r="C43" s="16"/>
      <c r="D43" s="16"/>
      <c r="E43" s="16"/>
      <c r="F43" s="16"/>
      <c r="G43" s="16"/>
      <c r="H43" s="16"/>
      <c r="I43" s="16"/>
    </row>
    <row r="44" spans="1:9" x14ac:dyDescent="0.25">
      <c r="A44" s="16"/>
      <c r="B44" s="16"/>
      <c r="C44" s="16"/>
      <c r="D44" s="16"/>
      <c r="E44" s="16"/>
      <c r="F44" s="16"/>
      <c r="G44" s="16"/>
      <c r="H44" s="16"/>
      <c r="I44" s="16"/>
    </row>
    <row r="45" spans="1:9" x14ac:dyDescent="0.25">
      <c r="A45" s="16"/>
      <c r="B45" s="16"/>
      <c r="C45" s="16"/>
      <c r="D45" s="16"/>
      <c r="E45" s="16"/>
      <c r="F45" s="16"/>
      <c r="G45" s="16"/>
      <c r="H45" s="16"/>
      <c r="I45" s="16"/>
    </row>
    <row r="46" spans="1:9" x14ac:dyDescent="0.25">
      <c r="A46" s="16"/>
      <c r="B46" s="16"/>
      <c r="C46" s="16"/>
      <c r="D46" s="16"/>
      <c r="E46" s="16"/>
      <c r="F46" s="16"/>
      <c r="G46" s="16"/>
      <c r="H46" s="16"/>
      <c r="I46" s="16"/>
    </row>
  </sheetData>
  <mergeCells count="11">
    <mergeCell ref="A12:C12"/>
    <mergeCell ref="B13:C13"/>
    <mergeCell ref="B14:C14"/>
    <mergeCell ref="B15:C15"/>
    <mergeCell ref="A37:I46"/>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97D9"/>
  </sheetPr>
  <dimension ref="A1:N100"/>
  <sheetViews>
    <sheetView workbookViewId="0">
      <selection activeCell="F1" sqref="F1"/>
    </sheetView>
  </sheetViews>
  <sheetFormatPr defaultRowHeight="15" x14ac:dyDescent="0.25"/>
  <cols>
    <col min="1" max="1" width="15.7109375" customWidth="1"/>
  </cols>
  <sheetData>
    <row r="1" spans="1:5" ht="23.25" x14ac:dyDescent="0.35">
      <c r="A1" s="71" t="s">
        <v>757</v>
      </c>
    </row>
    <row r="2" spans="1:5" x14ac:dyDescent="0.25">
      <c r="A2" s="4" t="str">
        <f>HYPERLINK("#CONTENTS!A1", "CONTENTS")</f>
        <v>CONTENTS</v>
      </c>
    </row>
    <row r="5" spans="1:5" x14ac:dyDescent="0.25">
      <c r="A5" s="5" t="s">
        <v>1</v>
      </c>
      <c r="B5" s="6"/>
      <c r="C5" s="6"/>
      <c r="D5" s="6"/>
      <c r="E5" s="7"/>
    </row>
    <row r="6" spans="1:5" ht="30" customHeight="1" x14ac:dyDescent="0.25">
      <c r="A6" s="11" t="s">
        <v>2</v>
      </c>
      <c r="B6" s="8" t="s">
        <v>789</v>
      </c>
      <c r="C6" s="8"/>
      <c r="D6" s="8"/>
      <c r="E6" s="8"/>
    </row>
    <row r="7" spans="1:5" x14ac:dyDescent="0.25">
      <c r="A7" s="12" t="s">
        <v>4</v>
      </c>
      <c r="B7" s="9" t="s">
        <v>790</v>
      </c>
      <c r="C7" s="9"/>
      <c r="D7" s="9"/>
      <c r="E7" s="9"/>
    </row>
    <row r="8" spans="1:5" x14ac:dyDescent="0.25">
      <c r="A8" s="12" t="s">
        <v>6</v>
      </c>
      <c r="B8" s="10" t="s">
        <v>791</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95</v>
      </c>
      <c r="C13" s="17"/>
    </row>
    <row r="14" spans="1:5" x14ac:dyDescent="0.25">
      <c r="A14" s="12" t="s">
        <v>15</v>
      </c>
      <c r="B14" s="31" t="s">
        <v>40</v>
      </c>
      <c r="C14" s="31"/>
    </row>
    <row r="15" spans="1:5" x14ac:dyDescent="0.25">
      <c r="A15" s="13" t="s">
        <v>17</v>
      </c>
      <c r="B15" s="19" t="s">
        <v>40</v>
      </c>
      <c r="C15" s="19"/>
    </row>
    <row r="19" spans="1:14" x14ac:dyDescent="0.25">
      <c r="A19" s="2" t="s">
        <v>792</v>
      </c>
    </row>
    <row r="20" spans="1:14" x14ac:dyDescent="0.25">
      <c r="A20" s="22" t="s">
        <v>793</v>
      </c>
    </row>
    <row r="22" spans="1:14" ht="15.75" thickBot="1" x14ac:dyDescent="0.3">
      <c r="A22" s="72"/>
      <c r="B22" s="72">
        <v>2011</v>
      </c>
      <c r="C22" s="72">
        <v>2012</v>
      </c>
      <c r="D22" s="72">
        <v>2013</v>
      </c>
      <c r="E22" s="72">
        <v>2014</v>
      </c>
      <c r="F22" s="72">
        <v>2015</v>
      </c>
      <c r="G22" s="72">
        <v>2016</v>
      </c>
      <c r="H22" s="72">
        <v>2017</v>
      </c>
      <c r="I22" s="72">
        <v>2018</v>
      </c>
      <c r="J22" s="72">
        <v>2019</v>
      </c>
      <c r="K22" s="72">
        <v>2020</v>
      </c>
      <c r="L22" s="72">
        <v>2021</v>
      </c>
      <c r="M22" s="72">
        <v>2022</v>
      </c>
      <c r="N22" s="72">
        <v>2023</v>
      </c>
    </row>
    <row r="23" spans="1:14" x14ac:dyDescent="0.25">
      <c r="A23" t="s">
        <v>21</v>
      </c>
      <c r="B23">
        <v>14807</v>
      </c>
      <c r="C23">
        <v>14761</v>
      </c>
      <c r="D23">
        <v>14718</v>
      </c>
      <c r="E23">
        <v>14115</v>
      </c>
      <c r="F23">
        <v>14150</v>
      </c>
      <c r="G23">
        <v>14181</v>
      </c>
      <c r="H23">
        <v>14293</v>
      </c>
      <c r="I23">
        <v>14381</v>
      </c>
      <c r="J23">
        <v>14404</v>
      </c>
      <c r="K23">
        <v>14361</v>
      </c>
      <c r="L23">
        <v>14471</v>
      </c>
      <c r="M23">
        <v>14519</v>
      </c>
      <c r="N23">
        <v>14585</v>
      </c>
    </row>
    <row r="24" spans="1:14" x14ac:dyDescent="0.25">
      <c r="A24" t="s">
        <v>23</v>
      </c>
      <c r="B24">
        <v>1011</v>
      </c>
      <c r="C24">
        <v>973</v>
      </c>
      <c r="D24">
        <v>923</v>
      </c>
      <c r="E24">
        <v>917</v>
      </c>
      <c r="F24">
        <v>918</v>
      </c>
      <c r="G24">
        <v>921</v>
      </c>
      <c r="H24">
        <v>915</v>
      </c>
      <c r="I24">
        <v>910</v>
      </c>
      <c r="J24">
        <v>905</v>
      </c>
      <c r="K24">
        <v>906</v>
      </c>
      <c r="L24">
        <v>908</v>
      </c>
      <c r="M24">
        <v>917</v>
      </c>
      <c r="N24">
        <v>920</v>
      </c>
    </row>
    <row r="25" spans="1:14" x14ac:dyDescent="0.25">
      <c r="A25" t="s">
        <v>24</v>
      </c>
      <c r="B25">
        <v>906</v>
      </c>
      <c r="C25">
        <v>912</v>
      </c>
      <c r="D25">
        <v>919</v>
      </c>
      <c r="E25">
        <v>918</v>
      </c>
      <c r="F25">
        <v>908</v>
      </c>
      <c r="G25">
        <v>922</v>
      </c>
      <c r="H25">
        <v>949</v>
      </c>
      <c r="I25">
        <v>981</v>
      </c>
      <c r="J25">
        <v>953</v>
      </c>
      <c r="K25">
        <v>894</v>
      </c>
      <c r="L25">
        <v>894</v>
      </c>
      <c r="M25">
        <v>894</v>
      </c>
      <c r="N25">
        <v>894</v>
      </c>
    </row>
    <row r="26" spans="1:14" ht="15.75" thickBot="1" x14ac:dyDescent="0.3">
      <c r="A26" s="72" t="s">
        <v>25</v>
      </c>
      <c r="B26" s="76" t="s">
        <v>534</v>
      </c>
      <c r="C26" s="76" t="s">
        <v>534</v>
      </c>
      <c r="D26" s="76" t="s">
        <v>534</v>
      </c>
      <c r="E26" s="76" t="s">
        <v>534</v>
      </c>
      <c r="F26" s="76" t="s">
        <v>534</v>
      </c>
      <c r="G26" s="76" t="s">
        <v>534</v>
      </c>
      <c r="H26" s="76" t="s">
        <v>534</v>
      </c>
      <c r="I26" s="76" t="s">
        <v>534</v>
      </c>
      <c r="J26" s="76" t="s">
        <v>534</v>
      </c>
      <c r="K26" s="76" t="s">
        <v>534</v>
      </c>
      <c r="L26" s="76" t="s">
        <v>534</v>
      </c>
      <c r="M26" s="76" t="s">
        <v>534</v>
      </c>
      <c r="N26" s="76" t="s">
        <v>534</v>
      </c>
    </row>
    <row r="30" spans="1:14" x14ac:dyDescent="0.25">
      <c r="A30" s="2" t="s">
        <v>792</v>
      </c>
    </row>
    <row r="31" spans="1:14" x14ac:dyDescent="0.25">
      <c r="A31" s="22" t="s">
        <v>794</v>
      </c>
    </row>
    <row r="33" spans="1:14" ht="15.75" thickBot="1" x14ac:dyDescent="0.3">
      <c r="A33" s="72"/>
      <c r="B33" s="72">
        <v>2011</v>
      </c>
      <c r="C33" s="72">
        <v>2012</v>
      </c>
      <c r="D33" s="72">
        <v>2013</v>
      </c>
      <c r="E33" s="72">
        <v>2014</v>
      </c>
      <c r="F33" s="72">
        <v>2015</v>
      </c>
      <c r="G33" s="72">
        <v>2016</v>
      </c>
      <c r="H33" s="72">
        <v>2017</v>
      </c>
      <c r="I33" s="72">
        <v>2018</v>
      </c>
      <c r="J33" s="72">
        <v>2019</v>
      </c>
      <c r="K33" s="72">
        <v>2020</v>
      </c>
      <c r="L33" s="72">
        <v>2021</v>
      </c>
      <c r="M33" s="72">
        <v>2022</v>
      </c>
      <c r="N33" s="72">
        <v>2023</v>
      </c>
    </row>
    <row r="34" spans="1:14" x14ac:dyDescent="0.25">
      <c r="A34" t="s">
        <v>21</v>
      </c>
      <c r="B34">
        <v>12042</v>
      </c>
      <c r="C34">
        <v>12248</v>
      </c>
      <c r="D34">
        <v>12573</v>
      </c>
      <c r="E34">
        <v>12119</v>
      </c>
      <c r="F34">
        <v>12311</v>
      </c>
      <c r="G34">
        <v>12476</v>
      </c>
      <c r="H34">
        <v>12492</v>
      </c>
      <c r="I34">
        <v>12675</v>
      </c>
      <c r="J34">
        <v>12728</v>
      </c>
      <c r="K34">
        <v>12690</v>
      </c>
      <c r="L34">
        <v>12731</v>
      </c>
      <c r="M34">
        <v>12912</v>
      </c>
      <c r="N34">
        <v>12948</v>
      </c>
    </row>
    <row r="35" spans="1:14" x14ac:dyDescent="0.25">
      <c r="A35" t="s">
        <v>23</v>
      </c>
      <c r="B35">
        <v>657</v>
      </c>
      <c r="C35">
        <v>692</v>
      </c>
      <c r="D35">
        <v>694</v>
      </c>
      <c r="E35">
        <v>709</v>
      </c>
      <c r="F35">
        <v>776</v>
      </c>
      <c r="G35">
        <v>785</v>
      </c>
      <c r="H35">
        <v>786</v>
      </c>
      <c r="I35">
        <v>790</v>
      </c>
      <c r="J35">
        <v>793</v>
      </c>
      <c r="K35">
        <v>819</v>
      </c>
      <c r="L35">
        <v>830</v>
      </c>
      <c r="M35">
        <v>861</v>
      </c>
      <c r="N35">
        <v>864</v>
      </c>
    </row>
    <row r="36" spans="1:14" x14ac:dyDescent="0.25">
      <c r="A36" t="s">
        <v>24</v>
      </c>
      <c r="B36">
        <v>886</v>
      </c>
      <c r="C36">
        <v>876</v>
      </c>
      <c r="D36">
        <v>877</v>
      </c>
      <c r="E36">
        <v>885</v>
      </c>
      <c r="F36">
        <v>877</v>
      </c>
      <c r="G36">
        <v>889</v>
      </c>
      <c r="H36">
        <v>909</v>
      </c>
      <c r="I36">
        <v>938</v>
      </c>
      <c r="J36">
        <v>938</v>
      </c>
      <c r="K36">
        <v>883</v>
      </c>
      <c r="L36">
        <v>887</v>
      </c>
      <c r="M36">
        <v>884</v>
      </c>
      <c r="N36">
        <v>886</v>
      </c>
    </row>
    <row r="37" spans="1:14" ht="15.75" thickBot="1" x14ac:dyDescent="0.3">
      <c r="A37" s="72" t="s">
        <v>25</v>
      </c>
      <c r="B37" s="76" t="s">
        <v>534</v>
      </c>
      <c r="C37" s="76" t="s">
        <v>534</v>
      </c>
      <c r="D37" s="76" t="s">
        <v>534</v>
      </c>
      <c r="E37" s="76" t="s">
        <v>534</v>
      </c>
      <c r="F37" s="76" t="s">
        <v>534</v>
      </c>
      <c r="G37" s="76" t="s">
        <v>534</v>
      </c>
      <c r="H37" s="76" t="s">
        <v>534</v>
      </c>
      <c r="I37" s="76" t="s">
        <v>534</v>
      </c>
      <c r="J37" s="76" t="s">
        <v>534</v>
      </c>
      <c r="K37" s="76" t="s">
        <v>534</v>
      </c>
      <c r="L37" s="76" t="s">
        <v>534</v>
      </c>
      <c r="M37" s="76" t="s">
        <v>534</v>
      </c>
      <c r="N37" s="76" t="s">
        <v>534</v>
      </c>
    </row>
    <row r="41" spans="1:14" x14ac:dyDescent="0.25">
      <c r="A41" s="2" t="s">
        <v>792</v>
      </c>
    </row>
    <row r="42" spans="1:14" x14ac:dyDescent="0.25">
      <c r="A42" s="22" t="s">
        <v>795</v>
      </c>
    </row>
    <row r="44" spans="1:14" ht="15.75" thickBot="1" x14ac:dyDescent="0.3">
      <c r="A44" s="72"/>
      <c r="B44" s="72">
        <v>2011</v>
      </c>
      <c r="C44" s="72">
        <v>2012</v>
      </c>
      <c r="D44" s="72">
        <v>2013</v>
      </c>
      <c r="E44" s="72">
        <v>2014</v>
      </c>
      <c r="F44" s="72">
        <v>2015</v>
      </c>
      <c r="G44" s="72">
        <v>2016</v>
      </c>
      <c r="H44" s="72">
        <v>2017</v>
      </c>
      <c r="I44" s="72">
        <v>2018</v>
      </c>
      <c r="J44" s="72">
        <v>2019</v>
      </c>
      <c r="K44" s="72">
        <v>2020</v>
      </c>
      <c r="L44" s="72">
        <v>2021</v>
      </c>
      <c r="M44" s="72">
        <v>2022</v>
      </c>
      <c r="N44" s="72">
        <v>2023</v>
      </c>
    </row>
    <row r="45" spans="1:14" x14ac:dyDescent="0.25">
      <c r="A45" t="s">
        <v>21</v>
      </c>
      <c r="B45">
        <v>81.3</v>
      </c>
      <c r="C45">
        <v>83</v>
      </c>
      <c r="D45">
        <v>85.4</v>
      </c>
      <c r="E45">
        <v>85.9</v>
      </c>
      <c r="F45">
        <v>87</v>
      </c>
      <c r="G45">
        <v>88</v>
      </c>
      <c r="H45">
        <v>87.4</v>
      </c>
      <c r="I45">
        <v>88.1</v>
      </c>
      <c r="J45">
        <v>88.4</v>
      </c>
      <c r="K45">
        <v>88.4</v>
      </c>
      <c r="L45">
        <v>88</v>
      </c>
      <c r="M45">
        <v>88.9</v>
      </c>
      <c r="N45">
        <v>88.8</v>
      </c>
    </row>
    <row r="46" spans="1:14" x14ac:dyDescent="0.25">
      <c r="A46" t="s">
        <v>23</v>
      </c>
      <c r="B46">
        <v>65</v>
      </c>
      <c r="C46">
        <v>71.099999999999994</v>
      </c>
      <c r="D46">
        <v>75.2</v>
      </c>
      <c r="E46">
        <v>77.3</v>
      </c>
      <c r="F46">
        <v>84.5</v>
      </c>
      <c r="G46">
        <v>85.2</v>
      </c>
      <c r="H46">
        <v>85.9</v>
      </c>
      <c r="I46">
        <v>86.8</v>
      </c>
      <c r="J46">
        <v>87.6</v>
      </c>
      <c r="K46">
        <v>90.4</v>
      </c>
      <c r="L46">
        <v>91.4</v>
      </c>
      <c r="M46">
        <v>93.9</v>
      </c>
      <c r="N46">
        <v>93.9</v>
      </c>
    </row>
    <row r="47" spans="1:14" x14ac:dyDescent="0.25">
      <c r="A47" t="s">
        <v>24</v>
      </c>
      <c r="B47">
        <v>97.8</v>
      </c>
      <c r="C47">
        <v>96.1</v>
      </c>
      <c r="D47">
        <v>95.4</v>
      </c>
      <c r="E47">
        <v>96.4</v>
      </c>
      <c r="F47">
        <v>96.6</v>
      </c>
      <c r="G47">
        <v>96.4</v>
      </c>
      <c r="H47">
        <v>95.8</v>
      </c>
      <c r="I47">
        <v>95.6</v>
      </c>
      <c r="J47">
        <v>98.4</v>
      </c>
      <c r="K47">
        <v>98.8</v>
      </c>
      <c r="L47">
        <v>99.2</v>
      </c>
      <c r="M47">
        <v>98.9</v>
      </c>
      <c r="N47">
        <v>99.1</v>
      </c>
    </row>
    <row r="48" spans="1:14" ht="15.75" thickBot="1" x14ac:dyDescent="0.3">
      <c r="A48" s="72" t="s">
        <v>25</v>
      </c>
      <c r="B48" s="76" t="s">
        <v>534</v>
      </c>
      <c r="C48" s="76" t="s">
        <v>534</v>
      </c>
      <c r="D48" s="76" t="s">
        <v>534</v>
      </c>
      <c r="E48" s="76" t="s">
        <v>534</v>
      </c>
      <c r="F48" s="76" t="s">
        <v>534</v>
      </c>
      <c r="G48" s="76" t="s">
        <v>534</v>
      </c>
      <c r="H48" s="76" t="s">
        <v>534</v>
      </c>
      <c r="I48" s="76" t="s">
        <v>534</v>
      </c>
      <c r="J48" s="76" t="s">
        <v>534</v>
      </c>
      <c r="K48" s="76" t="s">
        <v>534</v>
      </c>
      <c r="L48" s="76" t="s">
        <v>534</v>
      </c>
      <c r="M48" s="76" t="s">
        <v>534</v>
      </c>
      <c r="N48" s="76" t="s">
        <v>534</v>
      </c>
    </row>
    <row r="52" spans="1:14" x14ac:dyDescent="0.25">
      <c r="A52" s="2" t="s">
        <v>792</v>
      </c>
    </row>
    <row r="53" spans="1:14" x14ac:dyDescent="0.25">
      <c r="A53" s="22" t="s">
        <v>796</v>
      </c>
    </row>
    <row r="55" spans="1:14" ht="15.75" thickBot="1" x14ac:dyDescent="0.3">
      <c r="A55" s="72"/>
      <c r="B55" s="72">
        <v>2011</v>
      </c>
      <c r="C55" s="72">
        <v>2012</v>
      </c>
      <c r="D55" s="72">
        <v>2013</v>
      </c>
      <c r="E55" s="72">
        <v>2014</v>
      </c>
      <c r="F55" s="72">
        <v>2015</v>
      </c>
      <c r="G55" s="72">
        <v>2016</v>
      </c>
      <c r="H55" s="72">
        <v>2017</v>
      </c>
      <c r="I55" s="72">
        <v>2018</v>
      </c>
      <c r="J55" s="72">
        <v>2019</v>
      </c>
      <c r="K55" s="72">
        <v>2020</v>
      </c>
      <c r="L55" s="72">
        <v>2021</v>
      </c>
      <c r="M55" s="72">
        <v>2022</v>
      </c>
      <c r="N55" s="72">
        <v>2023</v>
      </c>
    </row>
    <row r="56" spans="1:14" x14ac:dyDescent="0.25">
      <c r="A56" t="s">
        <v>21</v>
      </c>
      <c r="B56">
        <v>6495</v>
      </c>
      <c r="C56">
        <v>6437</v>
      </c>
      <c r="D56">
        <v>6467</v>
      </c>
      <c r="E56">
        <v>6486</v>
      </c>
      <c r="F56">
        <v>6483</v>
      </c>
      <c r="G56">
        <v>6510</v>
      </c>
      <c r="H56">
        <v>6556</v>
      </c>
      <c r="I56">
        <v>6806</v>
      </c>
      <c r="J56">
        <v>6933</v>
      </c>
      <c r="K56">
        <v>6967</v>
      </c>
      <c r="L56">
        <v>7080</v>
      </c>
      <c r="M56">
        <v>7139</v>
      </c>
      <c r="N56">
        <v>7181</v>
      </c>
    </row>
    <row r="57" spans="1:14" x14ac:dyDescent="0.25">
      <c r="A57" t="s">
        <v>23</v>
      </c>
      <c r="B57">
        <v>119</v>
      </c>
      <c r="C57">
        <v>117</v>
      </c>
      <c r="D57">
        <v>114</v>
      </c>
      <c r="E57">
        <v>111</v>
      </c>
      <c r="F57">
        <v>110</v>
      </c>
      <c r="G57">
        <v>115</v>
      </c>
      <c r="H57">
        <v>114</v>
      </c>
      <c r="I57">
        <v>116</v>
      </c>
      <c r="J57">
        <v>117</v>
      </c>
      <c r="K57">
        <v>120</v>
      </c>
      <c r="L57">
        <v>123</v>
      </c>
      <c r="M57">
        <v>122</v>
      </c>
      <c r="N57">
        <v>124</v>
      </c>
    </row>
    <row r="58" spans="1:14" x14ac:dyDescent="0.25">
      <c r="A58" t="s">
        <v>24</v>
      </c>
      <c r="B58">
        <v>4</v>
      </c>
      <c r="C58">
        <v>7</v>
      </c>
      <c r="D58">
        <v>8</v>
      </c>
      <c r="E58">
        <v>27</v>
      </c>
      <c r="F58">
        <v>27</v>
      </c>
      <c r="G58">
        <v>27</v>
      </c>
      <c r="H58">
        <v>27</v>
      </c>
      <c r="I58">
        <v>27</v>
      </c>
      <c r="J58">
        <v>35</v>
      </c>
      <c r="K58">
        <v>41</v>
      </c>
      <c r="L58">
        <v>41</v>
      </c>
      <c r="M58">
        <v>42</v>
      </c>
      <c r="N58">
        <v>42</v>
      </c>
    </row>
    <row r="59" spans="1:14" ht="15.75" thickBot="1" x14ac:dyDescent="0.3">
      <c r="A59" s="72" t="s">
        <v>25</v>
      </c>
      <c r="B59" s="76" t="s">
        <v>22</v>
      </c>
      <c r="C59" s="76" t="s">
        <v>22</v>
      </c>
      <c r="D59" s="76" t="s">
        <v>22</v>
      </c>
      <c r="E59" s="76" t="s">
        <v>22</v>
      </c>
      <c r="F59" s="76" t="s">
        <v>22</v>
      </c>
      <c r="G59" s="76" t="s">
        <v>22</v>
      </c>
      <c r="H59" s="76" t="s">
        <v>22</v>
      </c>
      <c r="I59" s="76" t="s">
        <v>22</v>
      </c>
      <c r="J59" s="76" t="s">
        <v>22</v>
      </c>
      <c r="K59" s="76" t="s">
        <v>22</v>
      </c>
      <c r="L59" s="76" t="s">
        <v>22</v>
      </c>
      <c r="M59" s="76" t="s">
        <v>22</v>
      </c>
      <c r="N59" s="76" t="s">
        <v>22</v>
      </c>
    </row>
    <row r="63" spans="1:14" x14ac:dyDescent="0.25">
      <c r="A63" s="2" t="s">
        <v>792</v>
      </c>
    </row>
    <row r="64" spans="1:14" x14ac:dyDescent="0.25">
      <c r="A64" s="22" t="s">
        <v>797</v>
      </c>
    </row>
    <row r="66" spans="1:14" ht="15.75" thickBot="1" x14ac:dyDescent="0.3">
      <c r="A66" s="72"/>
      <c r="B66" s="72">
        <v>2011</v>
      </c>
      <c r="C66" s="72">
        <v>2012</v>
      </c>
      <c r="D66" s="72">
        <v>2013</v>
      </c>
      <c r="E66" s="72">
        <v>2014</v>
      </c>
      <c r="F66" s="72">
        <v>2015</v>
      </c>
      <c r="G66" s="72">
        <v>2016</v>
      </c>
      <c r="H66" s="72">
        <v>2017</v>
      </c>
      <c r="I66" s="72">
        <v>2018</v>
      </c>
      <c r="J66" s="72">
        <v>2019</v>
      </c>
      <c r="K66" s="72">
        <v>2020</v>
      </c>
      <c r="L66" s="72">
        <v>2021</v>
      </c>
      <c r="M66" s="72">
        <v>2022</v>
      </c>
      <c r="N66" s="72">
        <v>2023</v>
      </c>
    </row>
    <row r="67" spans="1:14" x14ac:dyDescent="0.25">
      <c r="A67" t="s">
        <v>21</v>
      </c>
      <c r="B67">
        <v>4569</v>
      </c>
      <c r="C67">
        <v>4604</v>
      </c>
      <c r="D67">
        <v>4950</v>
      </c>
      <c r="E67">
        <v>5083</v>
      </c>
      <c r="F67">
        <v>5252</v>
      </c>
      <c r="G67">
        <v>5341</v>
      </c>
      <c r="H67">
        <v>5391</v>
      </c>
      <c r="I67">
        <v>5502</v>
      </c>
      <c r="J67">
        <v>5486</v>
      </c>
      <c r="K67">
        <v>5412</v>
      </c>
      <c r="L67">
        <v>5538</v>
      </c>
      <c r="M67">
        <v>5659</v>
      </c>
      <c r="N67">
        <v>5646</v>
      </c>
    </row>
    <row r="68" spans="1:14" x14ac:dyDescent="0.25">
      <c r="A68" t="s">
        <v>23</v>
      </c>
      <c r="B68">
        <v>98</v>
      </c>
      <c r="C68">
        <v>105</v>
      </c>
      <c r="D68">
        <v>107</v>
      </c>
      <c r="E68">
        <v>105</v>
      </c>
      <c r="F68">
        <v>105</v>
      </c>
      <c r="G68">
        <v>105</v>
      </c>
      <c r="H68">
        <v>106</v>
      </c>
      <c r="I68">
        <v>107</v>
      </c>
      <c r="J68">
        <v>110</v>
      </c>
      <c r="K68">
        <v>112</v>
      </c>
      <c r="L68">
        <v>118</v>
      </c>
      <c r="M68">
        <v>119</v>
      </c>
      <c r="N68">
        <v>117</v>
      </c>
    </row>
    <row r="69" spans="1:14" x14ac:dyDescent="0.25">
      <c r="A69" t="s">
        <v>24</v>
      </c>
      <c r="B69">
        <v>3</v>
      </c>
      <c r="C69">
        <v>0</v>
      </c>
      <c r="D69">
        <v>3</v>
      </c>
      <c r="E69">
        <v>3</v>
      </c>
      <c r="F69">
        <v>4</v>
      </c>
      <c r="G69">
        <v>4</v>
      </c>
      <c r="H69">
        <v>4</v>
      </c>
      <c r="I69">
        <v>14</v>
      </c>
      <c r="J69">
        <v>7</v>
      </c>
      <c r="K69">
        <v>6</v>
      </c>
      <c r="L69">
        <v>8</v>
      </c>
      <c r="M69">
        <v>11</v>
      </c>
      <c r="N69">
        <v>19</v>
      </c>
    </row>
    <row r="70" spans="1:14" ht="15.75" thickBot="1" x14ac:dyDescent="0.3">
      <c r="A70" s="72" t="s">
        <v>25</v>
      </c>
      <c r="B70" s="76" t="s">
        <v>22</v>
      </c>
      <c r="C70" s="76" t="s">
        <v>22</v>
      </c>
      <c r="D70" s="76" t="s">
        <v>22</v>
      </c>
      <c r="E70" s="76" t="s">
        <v>22</v>
      </c>
      <c r="F70" s="76" t="s">
        <v>22</v>
      </c>
      <c r="G70" s="76" t="s">
        <v>22</v>
      </c>
      <c r="H70" s="76" t="s">
        <v>22</v>
      </c>
      <c r="I70" s="76" t="s">
        <v>22</v>
      </c>
      <c r="J70" s="76" t="s">
        <v>22</v>
      </c>
      <c r="K70" s="76" t="s">
        <v>22</v>
      </c>
      <c r="L70" s="76" t="s">
        <v>22</v>
      </c>
      <c r="M70" s="76" t="s">
        <v>22</v>
      </c>
      <c r="N70" s="76" t="s">
        <v>22</v>
      </c>
    </row>
    <row r="74" spans="1:14" x14ac:dyDescent="0.25">
      <c r="A74" s="2" t="s">
        <v>792</v>
      </c>
    </row>
    <row r="75" spans="1:14" x14ac:dyDescent="0.25">
      <c r="A75" s="22" t="s">
        <v>798</v>
      </c>
    </row>
    <row r="77" spans="1:14" ht="15.75" thickBot="1" x14ac:dyDescent="0.3">
      <c r="A77" s="72"/>
      <c r="B77" s="72">
        <v>2011</v>
      </c>
      <c r="C77" s="72">
        <v>2012</v>
      </c>
      <c r="D77" s="72">
        <v>2013</v>
      </c>
      <c r="E77" s="72">
        <v>2014</v>
      </c>
      <c r="F77" s="72">
        <v>2015</v>
      </c>
      <c r="G77" s="72">
        <v>2016</v>
      </c>
      <c r="H77" s="72">
        <v>2017</v>
      </c>
      <c r="I77" s="72">
        <v>2018</v>
      </c>
      <c r="J77" s="72">
        <v>2019</v>
      </c>
      <c r="K77" s="72">
        <v>2020</v>
      </c>
      <c r="L77" s="72">
        <v>2021</v>
      </c>
      <c r="M77" s="72">
        <v>2022</v>
      </c>
      <c r="N77" s="72">
        <v>2023</v>
      </c>
    </row>
    <row r="78" spans="1:14" x14ac:dyDescent="0.25">
      <c r="A78" t="s">
        <v>21</v>
      </c>
      <c r="B78">
        <v>70.3</v>
      </c>
      <c r="C78">
        <v>71.5</v>
      </c>
      <c r="D78">
        <v>76.5</v>
      </c>
      <c r="E78">
        <v>78.400000000000006</v>
      </c>
      <c r="F78">
        <v>81</v>
      </c>
      <c r="G78">
        <v>82</v>
      </c>
      <c r="H78">
        <v>82.2</v>
      </c>
      <c r="I78">
        <v>80.8</v>
      </c>
      <c r="J78">
        <v>79.099999999999994</v>
      </c>
      <c r="K78">
        <v>77.7</v>
      </c>
      <c r="L78">
        <v>78.2</v>
      </c>
      <c r="M78">
        <v>79.3</v>
      </c>
      <c r="N78">
        <v>78.599999999999994</v>
      </c>
    </row>
    <row r="79" spans="1:14" x14ac:dyDescent="0.25">
      <c r="A79" t="s">
        <v>23</v>
      </c>
      <c r="B79">
        <v>82.4</v>
      </c>
      <c r="C79">
        <v>89.7</v>
      </c>
      <c r="D79">
        <v>93.9</v>
      </c>
      <c r="E79">
        <v>94.6</v>
      </c>
      <c r="F79">
        <v>95.5</v>
      </c>
      <c r="G79">
        <v>91.3</v>
      </c>
      <c r="H79">
        <v>93</v>
      </c>
      <c r="I79">
        <v>92.2</v>
      </c>
      <c r="J79">
        <v>94</v>
      </c>
      <c r="K79">
        <v>93.3</v>
      </c>
      <c r="L79">
        <v>95.9</v>
      </c>
      <c r="M79">
        <v>97.5</v>
      </c>
      <c r="N79">
        <v>94.4</v>
      </c>
    </row>
    <row r="80" spans="1:14" x14ac:dyDescent="0.25">
      <c r="A80" t="s">
        <v>24</v>
      </c>
      <c r="B80">
        <v>75</v>
      </c>
      <c r="C80">
        <v>0</v>
      </c>
      <c r="D80">
        <v>37.5</v>
      </c>
      <c r="E80">
        <v>11.1</v>
      </c>
      <c r="F80">
        <v>14.8</v>
      </c>
      <c r="G80">
        <v>14.8</v>
      </c>
      <c r="H80">
        <v>14.8</v>
      </c>
      <c r="I80">
        <v>51.9</v>
      </c>
      <c r="J80">
        <v>20</v>
      </c>
      <c r="K80">
        <v>14.6</v>
      </c>
      <c r="L80">
        <v>19.5</v>
      </c>
      <c r="M80">
        <v>26.2</v>
      </c>
      <c r="N80">
        <v>45.2</v>
      </c>
    </row>
    <row r="81" spans="1:14" ht="15.75" thickBot="1" x14ac:dyDescent="0.3">
      <c r="A81" s="72" t="s">
        <v>25</v>
      </c>
      <c r="B81" s="76" t="s">
        <v>22</v>
      </c>
      <c r="C81" s="76" t="s">
        <v>22</v>
      </c>
      <c r="D81" s="76" t="s">
        <v>22</v>
      </c>
      <c r="E81" s="76" t="s">
        <v>22</v>
      </c>
      <c r="F81" s="76" t="s">
        <v>22</v>
      </c>
      <c r="G81" s="76" t="s">
        <v>22</v>
      </c>
      <c r="H81" s="76" t="s">
        <v>22</v>
      </c>
      <c r="I81" s="76" t="s">
        <v>22</v>
      </c>
      <c r="J81" s="76" t="s">
        <v>22</v>
      </c>
      <c r="K81" s="76" t="s">
        <v>22</v>
      </c>
      <c r="L81" s="76" t="s">
        <v>22</v>
      </c>
      <c r="M81" s="76" t="s">
        <v>22</v>
      </c>
      <c r="N81" s="76" t="s">
        <v>22</v>
      </c>
    </row>
    <row r="83" spans="1:14" x14ac:dyDescent="0.25">
      <c r="A83" t="s">
        <v>134</v>
      </c>
    </row>
    <row r="84" spans="1:14" x14ac:dyDescent="0.25">
      <c r="A84" t="s">
        <v>799</v>
      </c>
    </row>
    <row r="86" spans="1:14" x14ac:dyDescent="0.25">
      <c r="A86" s="28" t="s">
        <v>30</v>
      </c>
    </row>
    <row r="87" spans="1:14" x14ac:dyDescent="0.25">
      <c r="A87" t="s">
        <v>31</v>
      </c>
    </row>
    <row r="89" spans="1:14" x14ac:dyDescent="0.25">
      <c r="A89" s="28" t="s">
        <v>32</v>
      </c>
    </row>
    <row r="90" spans="1:14" x14ac:dyDescent="0.25">
      <c r="A90" t="s">
        <v>536</v>
      </c>
    </row>
    <row r="95" spans="1:14" x14ac:dyDescent="0.25">
      <c r="A95" s="29" t="s">
        <v>35</v>
      </c>
    </row>
    <row r="96" spans="1:14" x14ac:dyDescent="0.25">
      <c r="A96" s="30" t="s">
        <v>800</v>
      </c>
      <c r="B96" s="16"/>
      <c r="C96" s="16"/>
      <c r="D96" s="16"/>
      <c r="E96" s="16"/>
      <c r="F96" s="16"/>
      <c r="G96" s="16"/>
      <c r="H96" s="16"/>
      <c r="I96" s="16"/>
    </row>
    <row r="97" spans="1:9" x14ac:dyDescent="0.25">
      <c r="A97" s="16"/>
      <c r="B97" s="16"/>
      <c r="C97" s="16"/>
      <c r="D97" s="16"/>
      <c r="E97" s="16"/>
      <c r="F97" s="16"/>
      <c r="G97" s="16"/>
      <c r="H97" s="16"/>
      <c r="I97" s="16"/>
    </row>
    <row r="98" spans="1:9" x14ac:dyDescent="0.25">
      <c r="A98" s="16"/>
      <c r="B98" s="16"/>
      <c r="C98" s="16"/>
      <c r="D98" s="16"/>
      <c r="E98" s="16"/>
      <c r="F98" s="16"/>
      <c r="G98" s="16"/>
      <c r="H98" s="16"/>
      <c r="I98" s="16"/>
    </row>
    <row r="99" spans="1:9" x14ac:dyDescent="0.25">
      <c r="A99" s="16"/>
      <c r="B99" s="16"/>
      <c r="C99" s="16"/>
      <c r="D99" s="16"/>
      <c r="E99" s="16"/>
      <c r="F99" s="16"/>
      <c r="G99" s="16"/>
      <c r="H99" s="16"/>
      <c r="I99" s="16"/>
    </row>
    <row r="100" spans="1:9" x14ac:dyDescent="0.25">
      <c r="A100" s="16"/>
      <c r="B100" s="16"/>
      <c r="C100" s="16"/>
      <c r="D100" s="16"/>
      <c r="E100" s="16"/>
      <c r="F100" s="16"/>
      <c r="G100" s="16"/>
      <c r="H100" s="16"/>
      <c r="I100" s="16"/>
    </row>
  </sheetData>
  <mergeCells count="11">
    <mergeCell ref="A12:C12"/>
    <mergeCell ref="B13:C13"/>
    <mergeCell ref="B14:C14"/>
    <mergeCell ref="B15:C15"/>
    <mergeCell ref="A96:I100"/>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97D9"/>
  </sheetPr>
  <dimension ref="A1:N37"/>
  <sheetViews>
    <sheetView workbookViewId="0">
      <selection activeCell="F1" sqref="F1"/>
    </sheetView>
  </sheetViews>
  <sheetFormatPr defaultRowHeight="15" x14ac:dyDescent="0.25"/>
  <cols>
    <col min="1" max="1" width="15.7109375" customWidth="1"/>
  </cols>
  <sheetData>
    <row r="1" spans="1:5" ht="23.25" x14ac:dyDescent="0.35">
      <c r="A1" s="71" t="s">
        <v>757</v>
      </c>
    </row>
    <row r="2" spans="1:5" x14ac:dyDescent="0.25">
      <c r="A2" s="4" t="str">
        <f>HYPERLINK("#CONTENTS!A1", "CONTENTS")</f>
        <v>CONTENTS</v>
      </c>
    </row>
    <row r="5" spans="1:5" x14ac:dyDescent="0.25">
      <c r="A5" s="5" t="s">
        <v>1</v>
      </c>
      <c r="B5" s="6"/>
      <c r="C5" s="6"/>
      <c r="D5" s="6"/>
      <c r="E5" s="7"/>
    </row>
    <row r="6" spans="1:5" ht="30" customHeight="1" x14ac:dyDescent="0.25">
      <c r="A6" s="11" t="s">
        <v>2</v>
      </c>
      <c r="B6" s="8" t="s">
        <v>801</v>
      </c>
      <c r="C6" s="8"/>
      <c r="D6" s="8"/>
      <c r="E6" s="8"/>
    </row>
    <row r="7" spans="1:5" x14ac:dyDescent="0.25">
      <c r="A7" s="12" t="s">
        <v>4</v>
      </c>
      <c r="B7" s="9" t="s">
        <v>802</v>
      </c>
      <c r="C7" s="9"/>
      <c r="D7" s="9"/>
      <c r="E7" s="9"/>
    </row>
    <row r="8" spans="1:5" x14ac:dyDescent="0.25">
      <c r="A8" s="12" t="s">
        <v>6</v>
      </c>
      <c r="B8" s="10" t="s">
        <v>803</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95</v>
      </c>
      <c r="C13" s="17"/>
    </row>
    <row r="14" spans="1:5" x14ac:dyDescent="0.25">
      <c r="A14" s="12" t="s">
        <v>15</v>
      </c>
      <c r="B14" s="31" t="s">
        <v>40</v>
      </c>
      <c r="C14" s="31"/>
    </row>
    <row r="15" spans="1:5" x14ac:dyDescent="0.25">
      <c r="A15" s="13" t="s">
        <v>17</v>
      </c>
      <c r="B15" s="19" t="s">
        <v>40</v>
      </c>
      <c r="C15" s="19"/>
    </row>
    <row r="19" spans="1:14" x14ac:dyDescent="0.25">
      <c r="A19" s="2" t="s">
        <v>804</v>
      </c>
    </row>
    <row r="20" spans="1:14" x14ac:dyDescent="0.25">
      <c r="A20" s="32" t="s">
        <v>132</v>
      </c>
    </row>
    <row r="22" spans="1:14" ht="15.75" thickBot="1" x14ac:dyDescent="0.3">
      <c r="A22" s="73"/>
      <c r="B22" s="73">
        <v>2010</v>
      </c>
      <c r="C22" s="73">
        <v>2011</v>
      </c>
      <c r="D22" s="73">
        <v>2012</v>
      </c>
      <c r="E22" s="73">
        <v>2013</v>
      </c>
      <c r="F22" s="73">
        <v>2014</v>
      </c>
      <c r="G22" s="73">
        <v>2015</v>
      </c>
      <c r="H22" s="73">
        <v>2016</v>
      </c>
      <c r="I22" s="73">
        <v>2017</v>
      </c>
      <c r="J22" s="73">
        <v>2018</v>
      </c>
      <c r="K22" s="73">
        <v>2019</v>
      </c>
      <c r="L22" s="73">
        <v>2020</v>
      </c>
      <c r="M22" s="73">
        <v>2021</v>
      </c>
      <c r="N22" s="73">
        <v>2022</v>
      </c>
    </row>
    <row r="23" spans="1:14" ht="15.75" thickBot="1" x14ac:dyDescent="0.3">
      <c r="A23" s="74" t="s">
        <v>805</v>
      </c>
      <c r="B23" s="74">
        <v>8.0715229999999991</v>
      </c>
      <c r="C23" s="74">
        <v>8.0692210000000006</v>
      </c>
      <c r="D23" s="74">
        <v>8.0676819999999996</v>
      </c>
      <c r="E23" s="74">
        <v>8.0653159999999993</v>
      </c>
      <c r="F23" s="74">
        <v>8.0642610000000001</v>
      </c>
      <c r="G23" s="74">
        <v>8.0628930000000008</v>
      </c>
      <c r="H23" s="74">
        <v>8.0599070000000008</v>
      </c>
      <c r="I23" s="74">
        <v>8.0573569999999997</v>
      </c>
      <c r="J23" s="74">
        <v>8.0554860000000001</v>
      </c>
      <c r="K23" s="74">
        <v>8.0534859999999995</v>
      </c>
      <c r="L23" s="74">
        <v>8.051399</v>
      </c>
      <c r="M23" s="74">
        <v>8.0492059999999999</v>
      </c>
      <c r="N23" s="74">
        <v>8.0474490000000003</v>
      </c>
    </row>
    <row r="25" spans="1:14" x14ac:dyDescent="0.25">
      <c r="A25" t="s">
        <v>806</v>
      </c>
    </row>
    <row r="26" spans="1:14" x14ac:dyDescent="0.25">
      <c r="A26" t="s">
        <v>807</v>
      </c>
    </row>
    <row r="31" spans="1:14" x14ac:dyDescent="0.25">
      <c r="A31" s="29" t="s">
        <v>35</v>
      </c>
    </row>
    <row r="32" spans="1:14" x14ac:dyDescent="0.25">
      <c r="A32" s="30" t="s">
        <v>808</v>
      </c>
      <c r="B32" s="16"/>
      <c r="C32" s="16"/>
      <c r="D32" s="16"/>
      <c r="E32" s="16"/>
      <c r="F32" s="16"/>
      <c r="G32" s="16"/>
      <c r="H32" s="16"/>
      <c r="I32" s="16"/>
    </row>
    <row r="33" spans="1:9" x14ac:dyDescent="0.25">
      <c r="A33" s="16"/>
      <c r="B33" s="16"/>
      <c r="C33" s="16"/>
      <c r="D33" s="16"/>
      <c r="E33" s="16"/>
      <c r="F33" s="16"/>
      <c r="G33" s="16"/>
      <c r="H33" s="16"/>
      <c r="I33" s="16"/>
    </row>
    <row r="34" spans="1:9" x14ac:dyDescent="0.25">
      <c r="A34" s="16"/>
      <c r="B34" s="16"/>
      <c r="C34" s="16"/>
      <c r="D34" s="16"/>
      <c r="E34" s="16"/>
      <c r="F34" s="16"/>
      <c r="G34" s="16"/>
      <c r="H34" s="16"/>
      <c r="I34" s="16"/>
    </row>
    <row r="35" spans="1:9" x14ac:dyDescent="0.25">
      <c r="A35" s="16"/>
      <c r="B35" s="16"/>
      <c r="C35" s="16"/>
      <c r="D35" s="16"/>
      <c r="E35" s="16"/>
      <c r="F35" s="16"/>
      <c r="G35" s="16"/>
      <c r="H35" s="16"/>
      <c r="I35" s="16"/>
    </row>
    <row r="36" spans="1:9" x14ac:dyDescent="0.25">
      <c r="A36" s="16"/>
      <c r="B36" s="16"/>
      <c r="C36" s="16"/>
      <c r="D36" s="16"/>
      <c r="E36" s="16"/>
      <c r="F36" s="16"/>
      <c r="G36" s="16"/>
      <c r="H36" s="16"/>
      <c r="I36" s="16"/>
    </row>
    <row r="37" spans="1:9" x14ac:dyDescent="0.25">
      <c r="A37" s="16"/>
      <c r="B37" s="16"/>
      <c r="C37" s="16"/>
      <c r="D37" s="16"/>
      <c r="E37" s="16"/>
      <c r="F37" s="16"/>
      <c r="G37" s="16"/>
      <c r="H37" s="16"/>
      <c r="I37" s="16"/>
    </row>
  </sheetData>
  <mergeCells count="11">
    <mergeCell ref="A12:C12"/>
    <mergeCell ref="B13:C13"/>
    <mergeCell ref="B14:C14"/>
    <mergeCell ref="B15:C15"/>
    <mergeCell ref="A32:I37"/>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A97D9"/>
  </sheetPr>
  <dimension ref="A1:O58"/>
  <sheetViews>
    <sheetView workbookViewId="0">
      <selection activeCell="F1" sqref="F1"/>
    </sheetView>
  </sheetViews>
  <sheetFormatPr defaultRowHeight="15" x14ac:dyDescent="0.25"/>
  <cols>
    <col min="1" max="1" width="15.7109375" customWidth="1"/>
  </cols>
  <sheetData>
    <row r="1" spans="1:5" ht="23.25" x14ac:dyDescent="0.35">
      <c r="A1" s="71" t="s">
        <v>757</v>
      </c>
    </row>
    <row r="2" spans="1:5" x14ac:dyDescent="0.25">
      <c r="A2" s="4" t="str">
        <f>HYPERLINK("#CONTENTS!A1", "CONTENTS")</f>
        <v>CONTENTS</v>
      </c>
    </row>
    <row r="5" spans="1:5" x14ac:dyDescent="0.25">
      <c r="A5" s="5" t="s">
        <v>1</v>
      </c>
      <c r="B5" s="6"/>
      <c r="C5" s="6"/>
      <c r="D5" s="6"/>
      <c r="E5" s="7"/>
    </row>
    <row r="6" spans="1:5" ht="30" customHeight="1" x14ac:dyDescent="0.25">
      <c r="A6" s="11" t="s">
        <v>2</v>
      </c>
      <c r="B6" s="8" t="s">
        <v>809</v>
      </c>
      <c r="C6" s="8"/>
      <c r="D6" s="8"/>
      <c r="E6" s="8"/>
    </row>
    <row r="7" spans="1:5" x14ac:dyDescent="0.25">
      <c r="A7" s="12" t="s">
        <v>4</v>
      </c>
      <c r="B7" s="9" t="s">
        <v>810</v>
      </c>
      <c r="C7" s="9"/>
      <c r="D7" s="9"/>
      <c r="E7" s="9"/>
    </row>
    <row r="8" spans="1:5" x14ac:dyDescent="0.25">
      <c r="A8" s="12" t="s">
        <v>6</v>
      </c>
      <c r="B8" s="10" t="s">
        <v>811</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5" x14ac:dyDescent="0.25">
      <c r="A19" s="2" t="s">
        <v>812</v>
      </c>
    </row>
    <row r="20" spans="1:15" x14ac:dyDescent="0.25">
      <c r="A20" s="22" t="s">
        <v>813</v>
      </c>
    </row>
    <row r="22" spans="1:15" ht="15.75" thickBot="1" x14ac:dyDescent="0.3">
      <c r="A22" s="72"/>
      <c r="B22" s="72">
        <v>2010</v>
      </c>
      <c r="C22" s="72">
        <v>2011</v>
      </c>
      <c r="D22" s="72">
        <v>2012</v>
      </c>
      <c r="E22" s="72">
        <v>2013</v>
      </c>
      <c r="F22" s="72">
        <v>2014</v>
      </c>
      <c r="G22" s="72">
        <v>2015</v>
      </c>
      <c r="H22" s="72">
        <v>2016</v>
      </c>
      <c r="I22" s="72">
        <v>2017</v>
      </c>
      <c r="J22" s="72">
        <v>2018</v>
      </c>
      <c r="K22" s="72">
        <v>2019</v>
      </c>
      <c r="L22" s="72">
        <v>2020</v>
      </c>
      <c r="M22" s="72">
        <v>2021</v>
      </c>
      <c r="N22" s="72">
        <v>2022</v>
      </c>
      <c r="O22" s="72">
        <v>2023</v>
      </c>
    </row>
    <row r="23" spans="1:15" x14ac:dyDescent="0.25">
      <c r="A23" t="s">
        <v>814</v>
      </c>
      <c r="B23">
        <v>11472</v>
      </c>
      <c r="C23">
        <v>12370</v>
      </c>
      <c r="D23">
        <v>11174</v>
      </c>
      <c r="E23">
        <v>3315</v>
      </c>
      <c r="F23">
        <v>5747</v>
      </c>
      <c r="G23">
        <v>34410</v>
      </c>
      <c r="H23">
        <v>5751</v>
      </c>
      <c r="I23">
        <v>912</v>
      </c>
      <c r="J23">
        <v>20235</v>
      </c>
      <c r="K23">
        <v>10647</v>
      </c>
      <c r="L23">
        <v>5131</v>
      </c>
      <c r="M23">
        <v>25003</v>
      </c>
      <c r="N23">
        <v>29323</v>
      </c>
      <c r="O23">
        <v>2632</v>
      </c>
    </row>
    <row r="24" spans="1:15" x14ac:dyDescent="0.25">
      <c r="A24" t="s">
        <v>21</v>
      </c>
      <c r="B24" s="26" t="s">
        <v>22</v>
      </c>
      <c r="C24" s="26" t="s">
        <v>22</v>
      </c>
      <c r="D24" s="26" t="s">
        <v>22</v>
      </c>
      <c r="E24" s="26" t="s">
        <v>22</v>
      </c>
      <c r="F24" s="26" t="s">
        <v>22</v>
      </c>
      <c r="G24" s="26" t="s">
        <v>22</v>
      </c>
      <c r="H24" s="26" t="s">
        <v>22</v>
      </c>
      <c r="I24" s="26" t="s">
        <v>22</v>
      </c>
      <c r="J24" s="26" t="s">
        <v>22</v>
      </c>
      <c r="K24" s="26" t="s">
        <v>22</v>
      </c>
      <c r="L24" s="26" t="s">
        <v>22</v>
      </c>
      <c r="M24" s="26" t="s">
        <v>22</v>
      </c>
      <c r="N24" s="26" t="s">
        <v>22</v>
      </c>
      <c r="O24" s="26" t="s">
        <v>22</v>
      </c>
    </row>
    <row r="25" spans="1:15" x14ac:dyDescent="0.25">
      <c r="A25" t="s">
        <v>23</v>
      </c>
      <c r="B25">
        <v>0</v>
      </c>
      <c r="C25">
        <v>9904</v>
      </c>
      <c r="D25">
        <v>0</v>
      </c>
      <c r="E25">
        <v>263</v>
      </c>
      <c r="F25">
        <v>11</v>
      </c>
      <c r="G25">
        <v>1349</v>
      </c>
      <c r="H25">
        <v>116</v>
      </c>
      <c r="I25">
        <v>53</v>
      </c>
      <c r="J25">
        <v>11</v>
      </c>
      <c r="K25">
        <v>0</v>
      </c>
      <c r="L25">
        <v>11</v>
      </c>
      <c r="M25">
        <v>780</v>
      </c>
      <c r="N25">
        <v>0</v>
      </c>
      <c r="O25">
        <v>221</v>
      </c>
    </row>
    <row r="26" spans="1:15" ht="15.75" thickBot="1" x14ac:dyDescent="0.3">
      <c r="A26" s="72" t="s">
        <v>24</v>
      </c>
      <c r="B26" s="72">
        <v>206</v>
      </c>
      <c r="C26" s="72">
        <v>106</v>
      </c>
      <c r="D26" s="72">
        <v>6</v>
      </c>
      <c r="E26" s="72">
        <v>44</v>
      </c>
      <c r="F26" s="72">
        <v>28</v>
      </c>
      <c r="G26" s="72">
        <v>17</v>
      </c>
      <c r="H26" s="72">
        <v>6</v>
      </c>
      <c r="I26" s="72">
        <v>11</v>
      </c>
      <c r="J26" s="72">
        <v>0</v>
      </c>
      <c r="K26" s="72">
        <v>17</v>
      </c>
      <c r="L26" s="72">
        <v>11</v>
      </c>
      <c r="M26" s="72">
        <v>6</v>
      </c>
      <c r="N26" s="72">
        <v>6</v>
      </c>
      <c r="O26" s="72">
        <v>44</v>
      </c>
    </row>
    <row r="30" spans="1:15" x14ac:dyDescent="0.25">
      <c r="A30" s="2" t="s">
        <v>815</v>
      </c>
    </row>
    <row r="31" spans="1:15" x14ac:dyDescent="0.25">
      <c r="A31" s="22" t="s">
        <v>813</v>
      </c>
    </row>
    <row r="33" spans="1:15" ht="15.75" thickBot="1" x14ac:dyDescent="0.3">
      <c r="A33" s="72"/>
      <c r="B33" s="72">
        <v>2010</v>
      </c>
      <c r="C33" s="72">
        <v>2011</v>
      </c>
      <c r="D33" s="72">
        <v>2012</v>
      </c>
      <c r="E33" s="72">
        <v>2013</v>
      </c>
      <c r="F33" s="72">
        <v>2014</v>
      </c>
      <c r="G33" s="72">
        <v>2015</v>
      </c>
      <c r="H33" s="72">
        <v>2016</v>
      </c>
      <c r="I33" s="72">
        <v>2017</v>
      </c>
      <c r="J33" s="72">
        <v>2018</v>
      </c>
      <c r="K33" s="72">
        <v>2019</v>
      </c>
      <c r="L33" s="72">
        <v>2020</v>
      </c>
      <c r="M33" s="72">
        <v>2021</v>
      </c>
      <c r="N33" s="72">
        <v>2022</v>
      </c>
      <c r="O33" s="72">
        <v>2023</v>
      </c>
    </row>
    <row r="34" spans="1:15" x14ac:dyDescent="0.25">
      <c r="A34" t="s">
        <v>814</v>
      </c>
      <c r="B34">
        <v>0.21</v>
      </c>
      <c r="C34">
        <v>0.23</v>
      </c>
      <c r="D34">
        <v>0.21</v>
      </c>
      <c r="E34">
        <v>0.06</v>
      </c>
      <c r="F34">
        <v>0.11</v>
      </c>
      <c r="G34">
        <v>0.64</v>
      </c>
      <c r="H34">
        <v>0.11</v>
      </c>
      <c r="I34">
        <v>0.02</v>
      </c>
      <c r="J34">
        <v>0.38</v>
      </c>
      <c r="K34">
        <v>0.2</v>
      </c>
      <c r="L34">
        <v>0.1</v>
      </c>
      <c r="M34">
        <v>0.47</v>
      </c>
      <c r="N34">
        <v>0.55000000000000004</v>
      </c>
      <c r="O34">
        <v>0.05</v>
      </c>
    </row>
    <row r="35" spans="1:15" x14ac:dyDescent="0.25">
      <c r="A35" t="s">
        <v>21</v>
      </c>
      <c r="B35" s="26" t="s">
        <v>22</v>
      </c>
      <c r="C35" s="26" t="s">
        <v>22</v>
      </c>
      <c r="D35" s="26" t="s">
        <v>22</v>
      </c>
      <c r="E35" s="26" t="s">
        <v>22</v>
      </c>
      <c r="F35" s="26" t="s">
        <v>22</v>
      </c>
      <c r="G35" s="26" t="s">
        <v>22</v>
      </c>
      <c r="H35" s="26" t="s">
        <v>22</v>
      </c>
      <c r="I35" s="26" t="s">
        <v>22</v>
      </c>
      <c r="J35" s="26" t="s">
        <v>22</v>
      </c>
      <c r="K35" s="26" t="s">
        <v>22</v>
      </c>
      <c r="L35" s="26" t="s">
        <v>22</v>
      </c>
      <c r="M35" s="26" t="s">
        <v>22</v>
      </c>
      <c r="N35" s="26" t="s">
        <v>22</v>
      </c>
      <c r="O35" s="26" t="s">
        <v>22</v>
      </c>
    </row>
    <row r="36" spans="1:15" x14ac:dyDescent="0.25">
      <c r="A36" t="s">
        <v>23</v>
      </c>
      <c r="B36">
        <v>0</v>
      </c>
      <c r="C36">
        <v>9.4</v>
      </c>
      <c r="D36">
        <v>0</v>
      </c>
      <c r="E36">
        <v>0.25</v>
      </c>
      <c r="F36">
        <v>0.01</v>
      </c>
      <c r="G36">
        <v>1.28</v>
      </c>
      <c r="H36">
        <v>0.11</v>
      </c>
      <c r="I36">
        <v>0.05</v>
      </c>
      <c r="J36">
        <v>0.01</v>
      </c>
      <c r="K36">
        <v>0</v>
      </c>
      <c r="L36">
        <v>0.01</v>
      </c>
      <c r="M36">
        <v>0.74</v>
      </c>
      <c r="N36">
        <v>0</v>
      </c>
      <c r="O36">
        <v>0.21</v>
      </c>
    </row>
    <row r="37" spans="1:15" ht="15.75" thickBot="1" x14ac:dyDescent="0.3">
      <c r="A37" s="72" t="s">
        <v>24</v>
      </c>
      <c r="B37" s="72">
        <v>0.37</v>
      </c>
      <c r="C37" s="72">
        <v>0.19</v>
      </c>
      <c r="D37" s="72">
        <v>0.01</v>
      </c>
      <c r="E37" s="72">
        <v>0.08</v>
      </c>
      <c r="F37" s="72">
        <v>0.05</v>
      </c>
      <c r="G37" s="72">
        <v>0.03</v>
      </c>
      <c r="H37" s="72">
        <v>0.01</v>
      </c>
      <c r="I37" s="72">
        <v>0.02</v>
      </c>
      <c r="J37" s="72">
        <v>0</v>
      </c>
      <c r="K37" s="72">
        <v>0.03</v>
      </c>
      <c r="L37" s="72">
        <v>0.02</v>
      </c>
      <c r="M37" s="72">
        <v>0.01</v>
      </c>
      <c r="N37" s="72">
        <v>0.01</v>
      </c>
      <c r="O37" s="72">
        <v>0.08</v>
      </c>
    </row>
    <row r="39" spans="1:15" x14ac:dyDescent="0.25">
      <c r="A39" t="s">
        <v>816</v>
      </c>
    </row>
    <row r="40" spans="1:15" x14ac:dyDescent="0.25">
      <c r="A40" t="s">
        <v>817</v>
      </c>
    </row>
    <row r="42" spans="1:15" x14ac:dyDescent="0.25">
      <c r="A42" s="28" t="s">
        <v>30</v>
      </c>
    </row>
    <row r="43" spans="1:15" x14ac:dyDescent="0.25">
      <c r="A43" t="s">
        <v>31</v>
      </c>
    </row>
    <row r="48" spans="1:15" x14ac:dyDescent="0.25">
      <c r="A48" s="29" t="s">
        <v>35</v>
      </c>
    </row>
    <row r="49" spans="1:9" x14ac:dyDescent="0.25">
      <c r="A49" s="30" t="s">
        <v>818</v>
      </c>
      <c r="B49" s="16"/>
      <c r="C49" s="16"/>
      <c r="D49" s="16"/>
      <c r="E49" s="16"/>
      <c r="F49" s="16"/>
      <c r="G49" s="16"/>
      <c r="H49" s="16"/>
      <c r="I49" s="16"/>
    </row>
    <row r="50" spans="1:9" x14ac:dyDescent="0.25">
      <c r="A50" s="16"/>
      <c r="B50" s="16"/>
      <c r="C50" s="16"/>
      <c r="D50" s="16"/>
      <c r="E50" s="16"/>
      <c r="F50" s="16"/>
      <c r="G50" s="16"/>
      <c r="H50" s="16"/>
      <c r="I50" s="16"/>
    </row>
    <row r="51" spans="1:9" x14ac:dyDescent="0.25">
      <c r="A51" s="16"/>
      <c r="B51" s="16"/>
      <c r="C51" s="16"/>
      <c r="D51" s="16"/>
      <c r="E51" s="16"/>
      <c r="F51" s="16"/>
      <c r="G51" s="16"/>
      <c r="H51" s="16"/>
      <c r="I51" s="16"/>
    </row>
    <row r="52" spans="1:9" x14ac:dyDescent="0.25">
      <c r="A52" s="16"/>
      <c r="B52" s="16"/>
      <c r="C52" s="16"/>
      <c r="D52" s="16"/>
      <c r="E52" s="16"/>
      <c r="F52" s="16"/>
      <c r="G52" s="16"/>
      <c r="H52" s="16"/>
      <c r="I52" s="16"/>
    </row>
    <row r="53" spans="1:9" x14ac:dyDescent="0.25">
      <c r="A53" s="16"/>
      <c r="B53" s="16"/>
      <c r="C53" s="16"/>
      <c r="D53" s="16"/>
      <c r="E53" s="16"/>
      <c r="F53" s="16"/>
      <c r="G53" s="16"/>
      <c r="H53" s="16"/>
      <c r="I53" s="16"/>
    </row>
    <row r="54" spans="1:9" x14ac:dyDescent="0.25">
      <c r="A54" s="16"/>
      <c r="B54" s="16"/>
      <c r="C54" s="16"/>
      <c r="D54" s="16"/>
      <c r="E54" s="16"/>
      <c r="F54" s="16"/>
      <c r="G54" s="16"/>
      <c r="H54" s="16"/>
      <c r="I54" s="16"/>
    </row>
    <row r="55" spans="1:9" x14ac:dyDescent="0.25">
      <c r="A55" s="16"/>
      <c r="B55" s="16"/>
      <c r="C55" s="16"/>
      <c r="D55" s="16"/>
      <c r="E55" s="16"/>
      <c r="F55" s="16"/>
      <c r="G55" s="16"/>
      <c r="H55" s="16"/>
      <c r="I55" s="16"/>
    </row>
    <row r="56" spans="1:9" x14ac:dyDescent="0.25">
      <c r="A56" s="16"/>
      <c r="B56" s="16"/>
      <c r="C56" s="16"/>
      <c r="D56" s="16"/>
      <c r="E56" s="16"/>
      <c r="F56" s="16"/>
      <c r="G56" s="16"/>
      <c r="H56" s="16"/>
      <c r="I56" s="16"/>
    </row>
    <row r="57" spans="1:9" x14ac:dyDescent="0.25">
      <c r="A57" s="16"/>
      <c r="B57" s="16"/>
      <c r="C57" s="16"/>
      <c r="D57" s="16"/>
      <c r="E57" s="16"/>
      <c r="F57" s="16"/>
      <c r="G57" s="16"/>
      <c r="H57" s="16"/>
      <c r="I57" s="16"/>
    </row>
    <row r="58" spans="1:9" x14ac:dyDescent="0.25">
      <c r="A58" s="16"/>
      <c r="B58" s="16"/>
      <c r="C58" s="16"/>
      <c r="D58" s="16"/>
      <c r="E58" s="16"/>
      <c r="F58" s="16"/>
      <c r="G58" s="16"/>
      <c r="H58" s="16"/>
      <c r="I58" s="16"/>
    </row>
  </sheetData>
  <mergeCells count="11">
    <mergeCell ref="A12:C12"/>
    <mergeCell ref="B13:C13"/>
    <mergeCell ref="B14:C14"/>
    <mergeCell ref="B15:C15"/>
    <mergeCell ref="A49:I58"/>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6C02B"/>
  </sheetPr>
  <dimension ref="A1:I60"/>
  <sheetViews>
    <sheetView workbookViewId="0">
      <selection activeCell="E1" sqref="E1"/>
    </sheetView>
  </sheetViews>
  <sheetFormatPr defaultRowHeight="15" x14ac:dyDescent="0.25"/>
  <cols>
    <col min="1" max="1" width="15.7109375" customWidth="1"/>
  </cols>
  <sheetData>
    <row r="1" spans="1:4" ht="23.25" x14ac:dyDescent="0.35">
      <c r="A1" s="77" t="s">
        <v>819</v>
      </c>
    </row>
    <row r="2" spans="1:4" x14ac:dyDescent="0.25">
      <c r="A2" s="4" t="str">
        <f>HYPERLINK("#CONTENTS!A1", "CONTENTS")</f>
        <v>CONTENTS</v>
      </c>
    </row>
    <row r="5" spans="1:4" x14ac:dyDescent="0.25">
      <c r="A5" s="5" t="s">
        <v>1</v>
      </c>
      <c r="B5" s="6"/>
      <c r="C5" s="6"/>
      <c r="D5" s="7"/>
    </row>
    <row r="6" spans="1:4" x14ac:dyDescent="0.25">
      <c r="A6" s="20" t="s">
        <v>2</v>
      </c>
      <c r="B6" s="17" t="s">
        <v>820</v>
      </c>
      <c r="C6" s="17"/>
      <c r="D6" s="17"/>
    </row>
    <row r="7" spans="1:4" x14ac:dyDescent="0.25">
      <c r="A7" s="12" t="s">
        <v>4</v>
      </c>
      <c r="B7" s="9" t="s">
        <v>821</v>
      </c>
      <c r="C7" s="9"/>
      <c r="D7" s="9"/>
    </row>
    <row r="8" spans="1:4" x14ac:dyDescent="0.25">
      <c r="A8" s="12" t="s">
        <v>6</v>
      </c>
      <c r="B8" s="10" t="s">
        <v>822</v>
      </c>
      <c r="C8" s="9"/>
      <c r="D8" s="9"/>
    </row>
    <row r="9" spans="1:4" x14ac:dyDescent="0.25">
      <c r="A9" s="12" t="s">
        <v>8</v>
      </c>
      <c r="B9" s="10" t="s">
        <v>9</v>
      </c>
      <c r="C9" s="9"/>
      <c r="D9" s="9"/>
    </row>
    <row r="10" spans="1:4" x14ac:dyDescent="0.25">
      <c r="A10" s="13" t="s">
        <v>10</v>
      </c>
      <c r="B10" s="14" t="s">
        <v>11</v>
      </c>
      <c r="C10" s="15"/>
      <c r="D10" s="15"/>
    </row>
    <row r="12" spans="1:4" x14ac:dyDescent="0.25">
      <c r="A12" s="5" t="s">
        <v>12</v>
      </c>
      <c r="B12" s="6"/>
      <c r="C12" s="7"/>
    </row>
    <row r="13" spans="1:4" x14ac:dyDescent="0.25">
      <c r="A13" s="20" t="s">
        <v>13</v>
      </c>
      <c r="B13" s="17" t="s">
        <v>95</v>
      </c>
      <c r="C13" s="17"/>
    </row>
    <row r="14" spans="1:4" x14ac:dyDescent="0.25">
      <c r="A14" s="12" t="s">
        <v>15</v>
      </c>
      <c r="B14" s="31" t="s">
        <v>40</v>
      </c>
      <c r="C14" s="31"/>
    </row>
    <row r="15" spans="1:4" x14ac:dyDescent="0.25">
      <c r="A15" s="13" t="s">
        <v>17</v>
      </c>
      <c r="B15" s="19" t="s">
        <v>40</v>
      </c>
      <c r="C15" s="19"/>
    </row>
    <row r="19" spans="1:4" x14ac:dyDescent="0.25">
      <c r="A19" s="2" t="s">
        <v>823</v>
      </c>
    </row>
    <row r="20" spans="1:4" x14ac:dyDescent="0.25">
      <c r="A20" s="22" t="s">
        <v>824</v>
      </c>
    </row>
    <row r="22" spans="1:4" ht="15.75" thickBot="1" x14ac:dyDescent="0.3">
      <c r="A22" s="78"/>
      <c r="B22" s="78">
        <v>2012</v>
      </c>
      <c r="C22" s="78">
        <v>2015</v>
      </c>
      <c r="D22" s="78">
        <v>2018</v>
      </c>
    </row>
    <row r="23" spans="1:4" x14ac:dyDescent="0.25">
      <c r="A23" t="s">
        <v>21</v>
      </c>
      <c r="B23" s="26" t="s">
        <v>22</v>
      </c>
      <c r="C23">
        <v>42.6</v>
      </c>
      <c r="D23">
        <v>43.5</v>
      </c>
    </row>
    <row r="24" spans="1:4" x14ac:dyDescent="0.25">
      <c r="A24" t="s">
        <v>23</v>
      </c>
      <c r="B24">
        <v>13.4</v>
      </c>
      <c r="C24">
        <v>15.6</v>
      </c>
      <c r="D24">
        <v>16.399999999999999</v>
      </c>
    </row>
    <row r="25" spans="1:4" ht="15.75" thickBot="1" x14ac:dyDescent="0.3">
      <c r="A25" s="78" t="s">
        <v>24</v>
      </c>
      <c r="B25" s="79" t="s">
        <v>22</v>
      </c>
      <c r="C25" s="78">
        <v>50.6</v>
      </c>
      <c r="D25" s="78">
        <v>58</v>
      </c>
    </row>
    <row r="29" spans="1:4" x14ac:dyDescent="0.25">
      <c r="A29" s="2" t="s">
        <v>823</v>
      </c>
    </row>
    <row r="30" spans="1:4" x14ac:dyDescent="0.25">
      <c r="A30" s="22" t="s">
        <v>825</v>
      </c>
    </row>
    <row r="32" spans="1:4" ht="15.75" thickBot="1" x14ac:dyDescent="0.3">
      <c r="A32" s="78"/>
      <c r="B32" s="78">
        <v>2012</v>
      </c>
      <c r="C32" s="78">
        <v>2015</v>
      </c>
      <c r="D32" s="78">
        <v>2018</v>
      </c>
    </row>
    <row r="33" spans="1:4" x14ac:dyDescent="0.25">
      <c r="A33" t="s">
        <v>21</v>
      </c>
      <c r="B33" s="26" t="s">
        <v>22</v>
      </c>
      <c r="C33">
        <v>37.799999999999997</v>
      </c>
      <c r="D33">
        <v>38.6</v>
      </c>
    </row>
    <row r="34" spans="1:4" x14ac:dyDescent="0.25">
      <c r="A34" t="s">
        <v>23</v>
      </c>
      <c r="B34">
        <v>12</v>
      </c>
      <c r="C34">
        <v>14</v>
      </c>
      <c r="D34">
        <v>15</v>
      </c>
    </row>
    <row r="35" spans="1:4" ht="15.75" thickBot="1" x14ac:dyDescent="0.3">
      <c r="A35" s="78" t="s">
        <v>24</v>
      </c>
      <c r="B35" s="79" t="s">
        <v>22</v>
      </c>
      <c r="C35" s="78">
        <v>44.8</v>
      </c>
      <c r="D35" s="78">
        <v>47.2</v>
      </c>
    </row>
    <row r="39" spans="1:4" x14ac:dyDescent="0.25">
      <c r="A39" s="2" t="s">
        <v>823</v>
      </c>
    </row>
    <row r="40" spans="1:4" x14ac:dyDescent="0.25">
      <c r="A40" s="22" t="s">
        <v>826</v>
      </c>
    </row>
    <row r="42" spans="1:4" ht="15.75" thickBot="1" x14ac:dyDescent="0.3">
      <c r="A42" s="78"/>
      <c r="B42" s="78">
        <v>2012</v>
      </c>
      <c r="C42" s="78">
        <v>2015</v>
      </c>
      <c r="D42" s="78">
        <v>2018</v>
      </c>
    </row>
    <row r="43" spans="1:4" x14ac:dyDescent="0.25">
      <c r="A43" t="s">
        <v>21</v>
      </c>
      <c r="B43" s="26" t="s">
        <v>22</v>
      </c>
      <c r="C43">
        <v>4.8</v>
      </c>
      <c r="D43">
        <v>4.9000000000000004</v>
      </c>
    </row>
    <row r="44" spans="1:4" x14ac:dyDescent="0.25">
      <c r="A44" t="s">
        <v>23</v>
      </c>
      <c r="B44">
        <v>1.4</v>
      </c>
      <c r="C44">
        <v>1.6</v>
      </c>
      <c r="D44">
        <v>1.4</v>
      </c>
    </row>
    <row r="45" spans="1:4" ht="15.75" thickBot="1" x14ac:dyDescent="0.3">
      <c r="A45" s="78" t="s">
        <v>24</v>
      </c>
      <c r="B45" s="79" t="s">
        <v>22</v>
      </c>
      <c r="C45" s="78">
        <v>5.8</v>
      </c>
      <c r="D45" s="78">
        <v>10.8</v>
      </c>
    </row>
    <row r="47" spans="1:4" x14ac:dyDescent="0.25">
      <c r="A47" t="s">
        <v>28</v>
      </c>
    </row>
    <row r="48" spans="1:4" x14ac:dyDescent="0.25">
      <c r="A48" t="s">
        <v>827</v>
      </c>
    </row>
    <row r="50" spans="1:9" x14ac:dyDescent="0.25">
      <c r="A50" s="28" t="s">
        <v>30</v>
      </c>
    </row>
    <row r="51" spans="1:9" x14ac:dyDescent="0.25">
      <c r="A51" t="s">
        <v>31</v>
      </c>
    </row>
    <row r="56" spans="1:9" x14ac:dyDescent="0.25">
      <c r="A56" s="29" t="s">
        <v>35</v>
      </c>
    </row>
    <row r="57" spans="1:9" x14ac:dyDescent="0.25">
      <c r="A57" s="30" t="s">
        <v>828</v>
      </c>
      <c r="B57" s="16"/>
      <c r="C57" s="16"/>
      <c r="D57" s="16"/>
      <c r="E57" s="16"/>
      <c r="F57" s="16"/>
      <c r="G57" s="16"/>
      <c r="H57" s="16"/>
      <c r="I57" s="16"/>
    </row>
    <row r="58" spans="1:9" x14ac:dyDescent="0.25">
      <c r="A58" s="16"/>
      <c r="B58" s="16"/>
      <c r="C58" s="16"/>
      <c r="D58" s="16"/>
      <c r="E58" s="16"/>
      <c r="F58" s="16"/>
      <c r="G58" s="16"/>
      <c r="H58" s="16"/>
      <c r="I58" s="16"/>
    </row>
    <row r="59" spans="1:9" x14ac:dyDescent="0.25">
      <c r="A59" s="16"/>
      <c r="B59" s="16"/>
      <c r="C59" s="16"/>
      <c r="D59" s="16"/>
      <c r="E59" s="16"/>
      <c r="F59" s="16"/>
      <c r="G59" s="16"/>
      <c r="H59" s="16"/>
      <c r="I59" s="16"/>
    </row>
    <row r="60" spans="1:9" x14ac:dyDescent="0.25">
      <c r="A60" s="16"/>
      <c r="B60" s="16"/>
      <c r="C60" s="16"/>
      <c r="D60" s="16"/>
      <c r="E60" s="16"/>
      <c r="F60" s="16"/>
      <c r="G60" s="16"/>
      <c r="H60" s="16"/>
      <c r="I60" s="16"/>
    </row>
  </sheetData>
  <mergeCells count="11">
    <mergeCell ref="A12:C12"/>
    <mergeCell ref="B13:C13"/>
    <mergeCell ref="B14:C14"/>
    <mergeCell ref="B15:C15"/>
    <mergeCell ref="A57:I60"/>
    <mergeCell ref="A5:D5"/>
    <mergeCell ref="B6:D6"/>
    <mergeCell ref="B7:D7"/>
    <mergeCell ref="B8:D8"/>
    <mergeCell ref="B9:D9"/>
    <mergeCell ref="B10:D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6C02B"/>
  </sheetPr>
  <dimension ref="A1:M51"/>
  <sheetViews>
    <sheetView workbookViewId="0">
      <selection activeCell="E1" sqref="E1"/>
    </sheetView>
  </sheetViews>
  <sheetFormatPr defaultRowHeight="15" x14ac:dyDescent="0.25"/>
  <cols>
    <col min="1" max="1" width="15.7109375" customWidth="1"/>
  </cols>
  <sheetData>
    <row r="1" spans="1:5" ht="23.25" x14ac:dyDescent="0.35">
      <c r="A1" s="77" t="s">
        <v>819</v>
      </c>
    </row>
    <row r="2" spans="1:5" x14ac:dyDescent="0.25">
      <c r="A2" s="4" t="str">
        <f>HYPERLINK("#CONTENTS!A1", "CONTENTS")</f>
        <v>CONTENTS</v>
      </c>
    </row>
    <row r="5" spans="1:5" x14ac:dyDescent="0.25">
      <c r="A5" s="5" t="s">
        <v>1</v>
      </c>
      <c r="B5" s="6"/>
      <c r="C5" s="6"/>
      <c r="D5" s="6"/>
      <c r="E5" s="7"/>
    </row>
    <row r="6" spans="1:5" ht="30" customHeight="1" x14ac:dyDescent="0.25">
      <c r="A6" s="11" t="s">
        <v>2</v>
      </c>
      <c r="B6" s="8" t="s">
        <v>829</v>
      </c>
      <c r="C6" s="8"/>
      <c r="D6" s="8"/>
      <c r="E6" s="8"/>
    </row>
    <row r="7" spans="1:5" x14ac:dyDescent="0.25">
      <c r="A7" s="12" t="s">
        <v>4</v>
      </c>
      <c r="B7" s="9" t="s">
        <v>830</v>
      </c>
      <c r="C7" s="9"/>
      <c r="D7" s="9"/>
      <c r="E7" s="9"/>
    </row>
    <row r="8" spans="1:5" x14ac:dyDescent="0.25">
      <c r="A8" s="12" t="s">
        <v>6</v>
      </c>
      <c r="B8" s="10" t="s">
        <v>831</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6"/>
      <c r="D12" s="7"/>
    </row>
    <row r="13" spans="1:5" x14ac:dyDescent="0.25">
      <c r="A13" s="20" t="s">
        <v>13</v>
      </c>
      <c r="B13" s="17" t="s">
        <v>95</v>
      </c>
      <c r="C13" s="17"/>
      <c r="D13" s="17"/>
    </row>
    <row r="14" spans="1:5" x14ac:dyDescent="0.25">
      <c r="A14" s="12" t="s">
        <v>15</v>
      </c>
      <c r="B14" s="9" t="s">
        <v>832</v>
      </c>
      <c r="C14" s="9"/>
      <c r="D14" s="9"/>
    </row>
    <row r="15" spans="1:5" x14ac:dyDescent="0.25">
      <c r="A15" s="13" t="s">
        <v>17</v>
      </c>
      <c r="B15" s="19" t="s">
        <v>18</v>
      </c>
      <c r="C15" s="19"/>
      <c r="D15" s="19"/>
    </row>
    <row r="19" spans="1:13" x14ac:dyDescent="0.25">
      <c r="A19" s="2" t="s">
        <v>833</v>
      </c>
    </row>
    <row r="20" spans="1:13" x14ac:dyDescent="0.25">
      <c r="A20" s="22" t="s">
        <v>834</v>
      </c>
    </row>
    <row r="22" spans="1:13" ht="15.75" thickBot="1" x14ac:dyDescent="0.3">
      <c r="A22" s="78"/>
      <c r="B22" s="78">
        <v>2011</v>
      </c>
      <c r="C22" s="78">
        <v>2012</v>
      </c>
      <c r="D22" s="78">
        <v>2013</v>
      </c>
      <c r="E22" s="78">
        <v>2014</v>
      </c>
      <c r="F22" s="78">
        <v>2015</v>
      </c>
      <c r="G22" s="78">
        <v>2016</v>
      </c>
      <c r="H22" s="78">
        <v>2017</v>
      </c>
      <c r="I22" s="78">
        <v>2018</v>
      </c>
      <c r="J22" s="78">
        <v>2019</v>
      </c>
      <c r="K22" s="78">
        <v>2020</v>
      </c>
      <c r="L22" s="78">
        <v>2021</v>
      </c>
      <c r="M22" s="78">
        <v>2022</v>
      </c>
    </row>
    <row r="23" spans="1:13" x14ac:dyDescent="0.25">
      <c r="A23" t="s">
        <v>21</v>
      </c>
      <c r="B23">
        <v>1003558</v>
      </c>
      <c r="C23">
        <v>1020306</v>
      </c>
      <c r="D23">
        <v>1027027</v>
      </c>
      <c r="E23">
        <v>1032320</v>
      </c>
      <c r="F23">
        <v>1037902</v>
      </c>
      <c r="G23">
        <v>1042645</v>
      </c>
      <c r="H23">
        <v>1054661</v>
      </c>
      <c r="I23">
        <v>1064348</v>
      </c>
      <c r="J23">
        <v>1073237</v>
      </c>
      <c r="K23">
        <v>1076628</v>
      </c>
      <c r="L23">
        <v>1075959</v>
      </c>
      <c r="M23">
        <v>1079412</v>
      </c>
    </row>
    <row r="24" spans="1:13" x14ac:dyDescent="0.25">
      <c r="A24" t="s">
        <v>23</v>
      </c>
      <c r="B24" s="26" t="s">
        <v>22</v>
      </c>
      <c r="C24" s="26" t="s">
        <v>22</v>
      </c>
      <c r="D24" s="26" t="s">
        <v>22</v>
      </c>
      <c r="E24" s="26" t="s">
        <v>22</v>
      </c>
      <c r="F24" s="26" t="s">
        <v>22</v>
      </c>
      <c r="G24" s="26" t="s">
        <v>22</v>
      </c>
      <c r="H24" s="26" t="s">
        <v>22</v>
      </c>
      <c r="I24" s="26" t="s">
        <v>22</v>
      </c>
      <c r="J24" s="26" t="s">
        <v>22</v>
      </c>
      <c r="K24" s="26" t="s">
        <v>22</v>
      </c>
      <c r="L24">
        <v>6435</v>
      </c>
      <c r="M24">
        <v>6506</v>
      </c>
    </row>
    <row r="25" spans="1:13" ht="15.75" thickBot="1" x14ac:dyDescent="0.3">
      <c r="A25" s="78" t="s">
        <v>24</v>
      </c>
      <c r="B25" s="79" t="s">
        <v>22</v>
      </c>
      <c r="C25" s="79" t="s">
        <v>22</v>
      </c>
      <c r="D25" s="79" t="s">
        <v>22</v>
      </c>
      <c r="E25" s="79" t="s">
        <v>22</v>
      </c>
      <c r="F25" s="79" t="s">
        <v>22</v>
      </c>
      <c r="G25" s="79" t="s">
        <v>22</v>
      </c>
      <c r="H25" s="79" t="s">
        <v>22</v>
      </c>
      <c r="I25" s="79" t="s">
        <v>22</v>
      </c>
      <c r="J25" s="79" t="s">
        <v>22</v>
      </c>
      <c r="K25" s="79" t="s">
        <v>22</v>
      </c>
      <c r="L25" s="78">
        <v>21523</v>
      </c>
      <c r="M25" s="78">
        <v>21530</v>
      </c>
    </row>
    <row r="29" spans="1:13" x14ac:dyDescent="0.25">
      <c r="A29" s="2" t="s">
        <v>835</v>
      </c>
    </row>
    <row r="30" spans="1:13" x14ac:dyDescent="0.25">
      <c r="A30" s="22" t="s">
        <v>834</v>
      </c>
    </row>
    <row r="32" spans="1:13" ht="15.75" thickBot="1" x14ac:dyDescent="0.3">
      <c r="A32" s="78"/>
      <c r="B32" s="78">
        <v>2011</v>
      </c>
      <c r="C32" s="78">
        <v>2012</v>
      </c>
      <c r="D32" s="78">
        <v>2013</v>
      </c>
      <c r="E32" s="78">
        <v>2014</v>
      </c>
      <c r="F32" s="78">
        <v>2015</v>
      </c>
      <c r="G32" s="78">
        <v>2016</v>
      </c>
      <c r="H32" s="78">
        <v>2017</v>
      </c>
      <c r="I32" s="78">
        <v>2018</v>
      </c>
      <c r="J32" s="78">
        <v>2019</v>
      </c>
      <c r="K32" s="78">
        <v>2020</v>
      </c>
      <c r="L32" s="78">
        <v>2021</v>
      </c>
      <c r="M32" s="78">
        <v>2022</v>
      </c>
    </row>
    <row r="33" spans="1:13" x14ac:dyDescent="0.25">
      <c r="A33" t="s">
        <v>21</v>
      </c>
      <c r="B33">
        <v>24.3</v>
      </c>
      <c r="C33">
        <v>24.7</v>
      </c>
      <c r="D33">
        <v>24.8</v>
      </c>
      <c r="E33">
        <v>25</v>
      </c>
      <c r="F33">
        <v>25.1</v>
      </c>
      <c r="G33">
        <v>25.2</v>
      </c>
      <c r="H33">
        <v>25.5</v>
      </c>
      <c r="I33">
        <v>25.7</v>
      </c>
      <c r="J33">
        <v>26</v>
      </c>
      <c r="K33">
        <v>26</v>
      </c>
      <c r="L33">
        <v>26</v>
      </c>
      <c r="M33">
        <v>26.1</v>
      </c>
    </row>
    <row r="34" spans="1:13" x14ac:dyDescent="0.25">
      <c r="A34" t="s">
        <v>23</v>
      </c>
      <c r="B34" s="26" t="s">
        <v>22</v>
      </c>
      <c r="C34" s="26" t="s">
        <v>22</v>
      </c>
      <c r="D34" s="26" t="s">
        <v>22</v>
      </c>
      <c r="E34" s="26" t="s">
        <v>22</v>
      </c>
      <c r="F34" s="26" t="s">
        <v>22</v>
      </c>
      <c r="G34" s="26" t="s">
        <v>22</v>
      </c>
      <c r="H34" s="26" t="s">
        <v>22</v>
      </c>
      <c r="I34" s="26" t="s">
        <v>22</v>
      </c>
      <c r="J34" s="26" t="s">
        <v>22</v>
      </c>
      <c r="K34" s="26" t="s">
        <v>22</v>
      </c>
      <c r="L34">
        <v>14.9</v>
      </c>
      <c r="M34">
        <v>15.1</v>
      </c>
    </row>
    <row r="35" spans="1:13" ht="15.75" thickBot="1" x14ac:dyDescent="0.3">
      <c r="A35" s="78" t="s">
        <v>24</v>
      </c>
      <c r="B35" s="79" t="s">
        <v>22</v>
      </c>
      <c r="C35" s="79" t="s">
        <v>22</v>
      </c>
      <c r="D35" s="79" t="s">
        <v>22</v>
      </c>
      <c r="E35" s="79" t="s">
        <v>22</v>
      </c>
      <c r="F35" s="79" t="s">
        <v>22</v>
      </c>
      <c r="G35" s="79" t="s">
        <v>22</v>
      </c>
      <c r="H35" s="79" t="s">
        <v>22</v>
      </c>
      <c r="I35" s="79" t="s">
        <v>22</v>
      </c>
      <c r="J35" s="79" t="s">
        <v>22</v>
      </c>
      <c r="K35" s="79" t="s">
        <v>22</v>
      </c>
      <c r="L35" s="78">
        <v>38.1</v>
      </c>
      <c r="M35" s="78">
        <v>38.200000000000003</v>
      </c>
    </row>
    <row r="37" spans="1:13" x14ac:dyDescent="0.25">
      <c r="A37" t="s">
        <v>765</v>
      </c>
    </row>
    <row r="38" spans="1:13" x14ac:dyDescent="0.25">
      <c r="A38" t="s">
        <v>836</v>
      </c>
    </row>
    <row r="40" spans="1:13" x14ac:dyDescent="0.25">
      <c r="A40" s="28" t="s">
        <v>30</v>
      </c>
    </row>
    <row r="41" spans="1:13" x14ac:dyDescent="0.25">
      <c r="A41" t="s">
        <v>31</v>
      </c>
    </row>
    <row r="46" spans="1:13" x14ac:dyDescent="0.25">
      <c r="A46" s="29" t="s">
        <v>35</v>
      </c>
    </row>
    <row r="47" spans="1:13" x14ac:dyDescent="0.25">
      <c r="A47" s="30" t="s">
        <v>837</v>
      </c>
      <c r="B47" s="16"/>
      <c r="C47" s="16"/>
      <c r="D47" s="16"/>
      <c r="E47" s="16"/>
      <c r="F47" s="16"/>
      <c r="G47" s="16"/>
      <c r="H47" s="16"/>
      <c r="I47" s="16"/>
    </row>
    <row r="48" spans="1:13" x14ac:dyDescent="0.25">
      <c r="A48" s="16"/>
      <c r="B48" s="16"/>
      <c r="C48" s="16"/>
      <c r="D48" s="16"/>
      <c r="E48" s="16"/>
      <c r="F48" s="16"/>
      <c r="G48" s="16"/>
      <c r="H48" s="16"/>
      <c r="I48" s="16"/>
    </row>
    <row r="49" spans="1:9" x14ac:dyDescent="0.25">
      <c r="A49" s="16"/>
      <c r="B49" s="16"/>
      <c r="C49" s="16"/>
      <c r="D49" s="16"/>
      <c r="E49" s="16"/>
      <c r="F49" s="16"/>
      <c r="G49" s="16"/>
      <c r="H49" s="16"/>
      <c r="I49" s="16"/>
    </row>
    <row r="50" spans="1:9" x14ac:dyDescent="0.25">
      <c r="A50" s="16"/>
      <c r="B50" s="16"/>
      <c r="C50" s="16"/>
      <c r="D50" s="16"/>
      <c r="E50" s="16"/>
      <c r="F50" s="16"/>
      <c r="G50" s="16"/>
      <c r="H50" s="16"/>
      <c r="I50" s="16"/>
    </row>
    <row r="51" spans="1:9" x14ac:dyDescent="0.25">
      <c r="A51" s="16"/>
      <c r="B51" s="16"/>
      <c r="C51" s="16"/>
      <c r="D51" s="16"/>
      <c r="E51" s="16"/>
      <c r="F51" s="16"/>
      <c r="G51" s="16"/>
      <c r="H51" s="16"/>
      <c r="I51" s="16"/>
    </row>
  </sheetData>
  <mergeCells count="11">
    <mergeCell ref="A12:D12"/>
    <mergeCell ref="B13:D13"/>
    <mergeCell ref="B14:D14"/>
    <mergeCell ref="B15:D15"/>
    <mergeCell ref="A47:I51"/>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DA63A"/>
  </sheetPr>
  <dimension ref="A1:I68"/>
  <sheetViews>
    <sheetView workbookViewId="0">
      <selection activeCell="E1" sqref="E1"/>
    </sheetView>
  </sheetViews>
  <sheetFormatPr defaultRowHeight="15" x14ac:dyDescent="0.25"/>
  <cols>
    <col min="1" max="1" width="15.7109375" customWidth="1"/>
  </cols>
  <sheetData>
    <row r="1" spans="1:5" ht="23.25" x14ac:dyDescent="0.35">
      <c r="A1" s="33" t="s">
        <v>82</v>
      </c>
    </row>
    <row r="2" spans="1:5" x14ac:dyDescent="0.25">
      <c r="A2" s="4" t="str">
        <f>HYPERLINK("#CONTENTS!A1", "CONTENTS")</f>
        <v>CONTENTS</v>
      </c>
    </row>
    <row r="5" spans="1:5" x14ac:dyDescent="0.25">
      <c r="A5" s="5" t="s">
        <v>1</v>
      </c>
      <c r="B5" s="6"/>
      <c r="C5" s="6"/>
      <c r="D5" s="6"/>
      <c r="E5" s="7"/>
    </row>
    <row r="6" spans="1:5" ht="30" customHeight="1" x14ac:dyDescent="0.25">
      <c r="A6" s="11" t="s">
        <v>2</v>
      </c>
      <c r="B6" s="8" t="s">
        <v>83</v>
      </c>
      <c r="C6" s="8"/>
      <c r="D6" s="8"/>
      <c r="E6" s="8"/>
    </row>
    <row r="7" spans="1:5" x14ac:dyDescent="0.25">
      <c r="A7" s="12" t="s">
        <v>4</v>
      </c>
      <c r="B7" s="9" t="s">
        <v>84</v>
      </c>
      <c r="C7" s="9"/>
      <c r="D7" s="9"/>
      <c r="E7" s="9"/>
    </row>
    <row r="8" spans="1:5" x14ac:dyDescent="0.25">
      <c r="A8" s="12" t="s">
        <v>6</v>
      </c>
      <c r="B8" s="10" t="s">
        <v>85</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5" x14ac:dyDescent="0.25">
      <c r="A19" s="2" t="s">
        <v>86</v>
      </c>
    </row>
    <row r="20" spans="1:5" x14ac:dyDescent="0.25">
      <c r="A20" s="22" t="s">
        <v>87</v>
      </c>
    </row>
    <row r="22" spans="1:5" ht="15.75" thickBot="1" x14ac:dyDescent="0.3">
      <c r="A22" s="34"/>
      <c r="B22" s="34">
        <v>2014</v>
      </c>
      <c r="C22" s="34">
        <v>2017</v>
      </c>
      <c r="D22" s="34">
        <v>2019</v>
      </c>
      <c r="E22" s="34">
        <v>2022</v>
      </c>
    </row>
    <row r="23" spans="1:5" x14ac:dyDescent="0.25">
      <c r="A23" t="s">
        <v>21</v>
      </c>
      <c r="B23">
        <v>51.1</v>
      </c>
      <c r="C23">
        <v>51.8</v>
      </c>
      <c r="D23">
        <v>52.7</v>
      </c>
      <c r="E23">
        <v>51.3</v>
      </c>
    </row>
    <row r="24" spans="1:5" x14ac:dyDescent="0.25">
      <c r="A24" t="s">
        <v>23</v>
      </c>
      <c r="B24">
        <v>47.7</v>
      </c>
      <c r="C24">
        <v>54.5</v>
      </c>
      <c r="D24">
        <v>50.4</v>
      </c>
      <c r="E24">
        <v>54.6</v>
      </c>
    </row>
    <row r="25" spans="1:5" x14ac:dyDescent="0.25">
      <c r="A25" t="s">
        <v>24</v>
      </c>
      <c r="B25">
        <v>57.4</v>
      </c>
      <c r="C25">
        <v>60.9</v>
      </c>
      <c r="D25">
        <v>64.8</v>
      </c>
      <c r="E25">
        <v>58.1</v>
      </c>
    </row>
    <row r="26" spans="1:5" ht="15.75" thickBot="1" x14ac:dyDescent="0.3">
      <c r="A26" s="34" t="s">
        <v>25</v>
      </c>
      <c r="B26" s="35" t="s">
        <v>22</v>
      </c>
      <c r="C26" s="34">
        <v>49.5</v>
      </c>
      <c r="D26" s="34">
        <v>53.6</v>
      </c>
      <c r="E26" s="34">
        <v>52.5</v>
      </c>
    </row>
    <row r="30" spans="1:5" x14ac:dyDescent="0.25">
      <c r="A30" s="2" t="s">
        <v>86</v>
      </c>
    </row>
    <row r="31" spans="1:5" x14ac:dyDescent="0.25">
      <c r="A31" s="22" t="s">
        <v>88</v>
      </c>
    </row>
    <row r="33" spans="1:5" ht="15.75" thickBot="1" x14ac:dyDescent="0.3">
      <c r="A33" s="34"/>
      <c r="B33" s="34">
        <v>2014</v>
      </c>
      <c r="C33" s="34">
        <v>2017</v>
      </c>
      <c r="D33" s="34">
        <v>2019</v>
      </c>
      <c r="E33" s="34">
        <v>2022</v>
      </c>
    </row>
    <row r="34" spans="1:5" x14ac:dyDescent="0.25">
      <c r="A34" t="s">
        <v>21</v>
      </c>
      <c r="B34">
        <v>35.700000000000003</v>
      </c>
      <c r="C34">
        <v>36.9</v>
      </c>
      <c r="D34">
        <v>36.200000000000003</v>
      </c>
      <c r="E34">
        <v>36.5</v>
      </c>
    </row>
    <row r="35" spans="1:5" x14ac:dyDescent="0.25">
      <c r="A35" t="s">
        <v>23</v>
      </c>
      <c r="B35">
        <v>32.9</v>
      </c>
      <c r="C35">
        <v>36.5</v>
      </c>
      <c r="D35">
        <v>34</v>
      </c>
      <c r="E35">
        <v>35.200000000000003</v>
      </c>
    </row>
    <row r="36" spans="1:5" x14ac:dyDescent="0.25">
      <c r="A36" t="s">
        <v>24</v>
      </c>
      <c r="B36">
        <v>38.700000000000003</v>
      </c>
      <c r="C36">
        <v>42.6</v>
      </c>
      <c r="D36">
        <v>41.7</v>
      </c>
      <c r="E36">
        <v>41.3</v>
      </c>
    </row>
    <row r="37" spans="1:5" ht="15.75" thickBot="1" x14ac:dyDescent="0.3">
      <c r="A37" s="34" t="s">
        <v>25</v>
      </c>
      <c r="B37" s="35" t="s">
        <v>22</v>
      </c>
      <c r="C37" s="34">
        <v>36.200000000000003</v>
      </c>
      <c r="D37" s="34">
        <v>36.299999999999997</v>
      </c>
      <c r="E37" s="34">
        <v>40.9</v>
      </c>
    </row>
    <row r="41" spans="1:5" x14ac:dyDescent="0.25">
      <c r="A41" s="2" t="s">
        <v>86</v>
      </c>
    </row>
    <row r="42" spans="1:5" x14ac:dyDescent="0.25">
      <c r="A42" s="22" t="s">
        <v>89</v>
      </c>
    </row>
    <row r="44" spans="1:5" ht="15.75" thickBot="1" x14ac:dyDescent="0.3">
      <c r="A44" s="34"/>
      <c r="B44" s="34">
        <v>2014</v>
      </c>
      <c r="C44" s="34">
        <v>2017</v>
      </c>
      <c r="D44" s="34">
        <v>2019</v>
      </c>
      <c r="E44" s="34">
        <v>2022</v>
      </c>
    </row>
    <row r="45" spans="1:5" x14ac:dyDescent="0.25">
      <c r="A45" t="s">
        <v>21</v>
      </c>
      <c r="B45">
        <v>15.4</v>
      </c>
      <c r="C45">
        <v>14.9</v>
      </c>
      <c r="D45">
        <v>16.5</v>
      </c>
      <c r="E45">
        <v>14.8</v>
      </c>
    </row>
    <row r="46" spans="1:5" x14ac:dyDescent="0.25">
      <c r="A46" t="s">
        <v>23</v>
      </c>
      <c r="B46">
        <v>14.9</v>
      </c>
      <c r="C46">
        <v>18</v>
      </c>
      <c r="D46">
        <v>16.5</v>
      </c>
      <c r="E46">
        <v>19.399999999999999</v>
      </c>
    </row>
    <row r="47" spans="1:5" x14ac:dyDescent="0.25">
      <c r="A47" t="s">
        <v>24</v>
      </c>
      <c r="B47">
        <v>18.7</v>
      </c>
      <c r="C47">
        <v>18.2</v>
      </c>
      <c r="D47">
        <v>23</v>
      </c>
      <c r="E47">
        <v>16.7</v>
      </c>
    </row>
    <row r="48" spans="1:5" ht="15.75" thickBot="1" x14ac:dyDescent="0.3">
      <c r="A48" s="34" t="s">
        <v>25</v>
      </c>
      <c r="B48" s="35" t="s">
        <v>22</v>
      </c>
      <c r="C48" s="34">
        <v>13.3</v>
      </c>
      <c r="D48" s="34">
        <v>17.3</v>
      </c>
      <c r="E48" s="34">
        <v>11.7</v>
      </c>
    </row>
    <row r="50" spans="1:9" x14ac:dyDescent="0.25">
      <c r="A50" t="s">
        <v>28</v>
      </c>
    </row>
    <row r="51" spans="1:9" x14ac:dyDescent="0.25">
      <c r="A51" t="s">
        <v>90</v>
      </c>
    </row>
    <row r="53" spans="1:9" x14ac:dyDescent="0.25">
      <c r="A53" s="28" t="s">
        <v>30</v>
      </c>
    </row>
    <row r="54" spans="1:9" x14ac:dyDescent="0.25">
      <c r="A54" t="s">
        <v>31</v>
      </c>
    </row>
    <row r="56" spans="1:9" x14ac:dyDescent="0.25">
      <c r="A56" s="28" t="s">
        <v>32</v>
      </c>
    </row>
    <row r="57" spans="1:9" x14ac:dyDescent="0.25">
      <c r="A57" t="s">
        <v>46</v>
      </c>
    </row>
    <row r="62" spans="1:9" x14ac:dyDescent="0.25">
      <c r="A62" s="29" t="s">
        <v>35</v>
      </c>
    </row>
    <row r="63" spans="1:9" x14ac:dyDescent="0.25">
      <c r="A63" s="30" t="s">
        <v>91</v>
      </c>
      <c r="B63" s="16"/>
      <c r="C63" s="16"/>
      <c r="D63" s="16"/>
      <c r="E63" s="16"/>
      <c r="F63" s="16"/>
      <c r="G63" s="16"/>
      <c r="H63" s="16"/>
      <c r="I63" s="16"/>
    </row>
    <row r="64" spans="1:9" x14ac:dyDescent="0.25">
      <c r="A64" s="16"/>
      <c r="B64" s="16"/>
      <c r="C64" s="16"/>
      <c r="D64" s="16"/>
      <c r="E64" s="16"/>
      <c r="F64" s="16"/>
      <c r="G64" s="16"/>
      <c r="H64" s="16"/>
      <c r="I64" s="16"/>
    </row>
    <row r="65" spans="1:9" x14ac:dyDescent="0.25">
      <c r="A65" s="16"/>
      <c r="B65" s="16"/>
      <c r="C65" s="16"/>
      <c r="D65" s="16"/>
      <c r="E65" s="16"/>
      <c r="F65" s="16"/>
      <c r="G65" s="16"/>
      <c r="H65" s="16"/>
      <c r="I65" s="16"/>
    </row>
    <row r="66" spans="1:9" x14ac:dyDescent="0.25">
      <c r="A66" s="16"/>
      <c r="B66" s="16"/>
      <c r="C66" s="16"/>
      <c r="D66" s="16"/>
      <c r="E66" s="16"/>
      <c r="F66" s="16"/>
      <c r="G66" s="16"/>
      <c r="H66" s="16"/>
      <c r="I66" s="16"/>
    </row>
    <row r="67" spans="1:9" x14ac:dyDescent="0.25">
      <c r="A67" s="16"/>
      <c r="B67" s="16"/>
      <c r="C67" s="16"/>
      <c r="D67" s="16"/>
      <c r="E67" s="16"/>
      <c r="F67" s="16"/>
      <c r="G67" s="16"/>
      <c r="H67" s="16"/>
      <c r="I67" s="16"/>
    </row>
    <row r="68" spans="1:9" x14ac:dyDescent="0.25">
      <c r="A68" s="16"/>
      <c r="B68" s="16"/>
      <c r="C68" s="16"/>
      <c r="D68" s="16"/>
      <c r="E68" s="16"/>
      <c r="F68" s="16"/>
      <c r="G68" s="16"/>
      <c r="H68" s="16"/>
      <c r="I68" s="16"/>
    </row>
  </sheetData>
  <mergeCells count="11">
    <mergeCell ref="A12:C12"/>
    <mergeCell ref="B13:C13"/>
    <mergeCell ref="B14:C14"/>
    <mergeCell ref="B15:C15"/>
    <mergeCell ref="A63:I68"/>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6C02B"/>
  </sheetPr>
  <dimension ref="A1:O53"/>
  <sheetViews>
    <sheetView workbookViewId="0">
      <selection activeCell="E1" sqref="E1"/>
    </sheetView>
  </sheetViews>
  <sheetFormatPr defaultRowHeight="15" x14ac:dyDescent="0.25"/>
  <cols>
    <col min="1" max="1" width="15.7109375" customWidth="1"/>
  </cols>
  <sheetData>
    <row r="1" spans="1:5" ht="23.25" x14ac:dyDescent="0.35">
      <c r="A1" s="77" t="s">
        <v>819</v>
      </c>
    </row>
    <row r="2" spans="1:5" x14ac:dyDescent="0.25">
      <c r="A2" s="4" t="str">
        <f>HYPERLINK("#CONTENTS!A1", "CONTENTS")</f>
        <v>CONTENTS</v>
      </c>
    </row>
    <row r="5" spans="1:5" x14ac:dyDescent="0.25">
      <c r="A5" s="5" t="s">
        <v>1</v>
      </c>
      <c r="B5" s="6"/>
      <c r="C5" s="6"/>
      <c r="D5" s="6"/>
      <c r="E5" s="7"/>
    </row>
    <row r="6" spans="1:5" x14ac:dyDescent="0.25">
      <c r="A6" s="20" t="s">
        <v>2</v>
      </c>
      <c r="B6" s="17" t="s">
        <v>838</v>
      </c>
      <c r="C6" s="17"/>
      <c r="D6" s="17"/>
      <c r="E6" s="17"/>
    </row>
    <row r="7" spans="1:5" x14ac:dyDescent="0.25">
      <c r="A7" s="12" t="s">
        <v>4</v>
      </c>
      <c r="B7" s="9" t="s">
        <v>839</v>
      </c>
      <c r="C7" s="9"/>
      <c r="D7" s="9"/>
      <c r="E7" s="9"/>
    </row>
    <row r="8" spans="1:5" x14ac:dyDescent="0.25">
      <c r="A8" s="12" t="s">
        <v>6</v>
      </c>
      <c r="B8" s="10" t="s">
        <v>840</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5" x14ac:dyDescent="0.25">
      <c r="A19" s="2" t="s">
        <v>841</v>
      </c>
    </row>
    <row r="20" spans="1:15" x14ac:dyDescent="0.25">
      <c r="A20" s="22" t="s">
        <v>132</v>
      </c>
    </row>
    <row r="22" spans="1:15" ht="15.75" thickBot="1" x14ac:dyDescent="0.3">
      <c r="A22" s="78"/>
      <c r="B22" s="78">
        <v>2010</v>
      </c>
      <c r="C22" s="78">
        <v>2011</v>
      </c>
      <c r="D22" s="78">
        <v>2012</v>
      </c>
      <c r="E22" s="78">
        <v>2013</v>
      </c>
      <c r="F22" s="78">
        <v>2014</v>
      </c>
      <c r="G22" s="78">
        <v>2015</v>
      </c>
      <c r="H22" s="78">
        <v>2016</v>
      </c>
      <c r="I22" s="78">
        <v>2017</v>
      </c>
      <c r="J22" s="78">
        <v>2018</v>
      </c>
      <c r="K22" s="78">
        <v>2019</v>
      </c>
      <c r="L22" s="78">
        <v>2020</v>
      </c>
      <c r="M22" s="78">
        <v>2021</v>
      </c>
      <c r="N22" s="78">
        <v>2022</v>
      </c>
      <c r="O22" s="78">
        <v>2023</v>
      </c>
    </row>
    <row r="23" spans="1:15" x14ac:dyDescent="0.25">
      <c r="A23" t="s">
        <v>21</v>
      </c>
      <c r="B23">
        <v>21421.8</v>
      </c>
      <c r="C23">
        <v>102608</v>
      </c>
      <c r="D23">
        <v>376274.6</v>
      </c>
      <c r="E23">
        <v>7234.5</v>
      </c>
      <c r="F23">
        <v>32601.5</v>
      </c>
      <c r="G23">
        <v>102688.2</v>
      </c>
      <c r="H23">
        <v>64887</v>
      </c>
      <c r="I23">
        <v>155868.70000000001</v>
      </c>
      <c r="J23">
        <v>272066.90000000002</v>
      </c>
      <c r="K23">
        <v>304706.09999999998</v>
      </c>
      <c r="L23">
        <v>200526.1</v>
      </c>
      <c r="M23">
        <v>110909.9</v>
      </c>
      <c r="N23">
        <v>648748.6</v>
      </c>
      <c r="O23">
        <v>143500.29999999999</v>
      </c>
    </row>
    <row r="24" spans="1:15" x14ac:dyDescent="0.25">
      <c r="A24" t="s">
        <v>23</v>
      </c>
      <c r="B24">
        <v>11</v>
      </c>
      <c r="C24">
        <v>85</v>
      </c>
      <c r="D24">
        <v>28</v>
      </c>
      <c r="E24">
        <v>621</v>
      </c>
      <c r="F24">
        <v>42</v>
      </c>
      <c r="G24">
        <v>0</v>
      </c>
      <c r="H24">
        <v>8</v>
      </c>
      <c r="I24">
        <v>4</v>
      </c>
      <c r="J24">
        <v>19698</v>
      </c>
      <c r="K24">
        <v>1347</v>
      </c>
      <c r="L24">
        <v>337</v>
      </c>
      <c r="M24">
        <v>513</v>
      </c>
      <c r="N24">
        <v>3657</v>
      </c>
      <c r="O24">
        <v>733</v>
      </c>
    </row>
    <row r="25" spans="1:15" x14ac:dyDescent="0.25">
      <c r="A25" t="s">
        <v>24</v>
      </c>
      <c r="B25">
        <v>0</v>
      </c>
      <c r="C25">
        <v>3741</v>
      </c>
      <c r="D25">
        <v>18344</v>
      </c>
      <c r="E25">
        <v>0</v>
      </c>
      <c r="F25">
        <v>2</v>
      </c>
      <c r="G25">
        <v>472</v>
      </c>
      <c r="H25">
        <v>0</v>
      </c>
      <c r="I25">
        <v>4637</v>
      </c>
      <c r="J25">
        <v>14</v>
      </c>
      <c r="K25">
        <v>37</v>
      </c>
      <c r="L25">
        <v>1073</v>
      </c>
      <c r="M25">
        <v>1725</v>
      </c>
      <c r="N25">
        <v>17779</v>
      </c>
      <c r="O25">
        <v>31</v>
      </c>
    </row>
    <row r="26" spans="1:15" ht="15.75" thickBot="1" x14ac:dyDescent="0.3">
      <c r="A26" s="78" t="s">
        <v>25</v>
      </c>
      <c r="B26" s="78">
        <v>0</v>
      </c>
      <c r="C26" s="78">
        <v>396</v>
      </c>
      <c r="D26" s="78">
        <v>14813</v>
      </c>
      <c r="E26" s="78">
        <v>1030</v>
      </c>
      <c r="F26" s="78">
        <v>5</v>
      </c>
      <c r="G26" s="78">
        <v>267</v>
      </c>
      <c r="H26" s="78">
        <v>0</v>
      </c>
      <c r="I26" s="78">
        <v>2106</v>
      </c>
      <c r="J26" s="78">
        <v>4</v>
      </c>
      <c r="K26" s="78">
        <v>29</v>
      </c>
      <c r="L26" s="78">
        <v>454</v>
      </c>
      <c r="M26" s="78">
        <v>3994</v>
      </c>
      <c r="N26" s="78">
        <v>11842</v>
      </c>
      <c r="O26" s="78">
        <v>31</v>
      </c>
    </row>
    <row r="30" spans="1:15" x14ac:dyDescent="0.25">
      <c r="A30" s="2" t="s">
        <v>842</v>
      </c>
    </row>
    <row r="31" spans="1:15" x14ac:dyDescent="0.25">
      <c r="A31" s="22" t="s">
        <v>132</v>
      </c>
    </row>
    <row r="33" spans="1:15" ht="15.75" thickBot="1" x14ac:dyDescent="0.3">
      <c r="A33" s="78"/>
      <c r="B33" s="78">
        <v>2010</v>
      </c>
      <c r="C33" s="78">
        <v>2011</v>
      </c>
      <c r="D33" s="78">
        <v>2012</v>
      </c>
      <c r="E33" s="78">
        <v>2013</v>
      </c>
      <c r="F33" s="78">
        <v>2014</v>
      </c>
      <c r="G33" s="78">
        <v>2015</v>
      </c>
      <c r="H33" s="78">
        <v>2016</v>
      </c>
      <c r="I33" s="78">
        <v>2017</v>
      </c>
      <c r="J33" s="78">
        <v>2018</v>
      </c>
      <c r="K33" s="78">
        <v>2019</v>
      </c>
      <c r="L33" s="78">
        <v>2020</v>
      </c>
      <c r="M33" s="78">
        <v>2021</v>
      </c>
      <c r="N33" s="78">
        <v>2022</v>
      </c>
      <c r="O33" s="78">
        <v>2023</v>
      </c>
    </row>
    <row r="34" spans="1:15" x14ac:dyDescent="0.25">
      <c r="A34" t="s">
        <v>21</v>
      </c>
      <c r="B34">
        <v>0.5</v>
      </c>
      <c r="C34">
        <v>2.6</v>
      </c>
      <c r="D34">
        <v>9.4</v>
      </c>
      <c r="E34">
        <v>0.2</v>
      </c>
      <c r="F34">
        <v>0.8</v>
      </c>
      <c r="G34">
        <v>2.6</v>
      </c>
      <c r="H34">
        <v>1.6</v>
      </c>
      <c r="I34">
        <v>3.9</v>
      </c>
      <c r="J34">
        <v>6.8</v>
      </c>
      <c r="K34">
        <v>7.6</v>
      </c>
      <c r="L34">
        <v>5</v>
      </c>
      <c r="M34">
        <v>2.8</v>
      </c>
      <c r="N34">
        <v>16.2</v>
      </c>
      <c r="O34">
        <v>3.6</v>
      </c>
    </row>
    <row r="35" spans="1:15" x14ac:dyDescent="0.25">
      <c r="A35" t="s">
        <v>23</v>
      </c>
      <c r="B35">
        <v>0</v>
      </c>
      <c r="C35">
        <v>0.2</v>
      </c>
      <c r="D35">
        <v>0.1</v>
      </c>
      <c r="E35">
        <v>1.5</v>
      </c>
      <c r="F35">
        <v>0.1</v>
      </c>
      <c r="G35">
        <v>0</v>
      </c>
      <c r="H35">
        <v>0</v>
      </c>
      <c r="I35">
        <v>0</v>
      </c>
      <c r="J35">
        <v>46.6</v>
      </c>
      <c r="K35">
        <v>3.2</v>
      </c>
      <c r="L35">
        <v>0.8</v>
      </c>
      <c r="M35">
        <v>1.2</v>
      </c>
      <c r="N35">
        <v>8.6999999999999993</v>
      </c>
      <c r="O35">
        <v>1.7</v>
      </c>
    </row>
    <row r="36" spans="1:15" x14ac:dyDescent="0.25">
      <c r="A36" t="s">
        <v>24</v>
      </c>
      <c r="B36">
        <v>0</v>
      </c>
      <c r="C36">
        <v>6.7</v>
      </c>
      <c r="D36">
        <v>32.9</v>
      </c>
      <c r="E36">
        <v>0</v>
      </c>
      <c r="F36">
        <v>0</v>
      </c>
      <c r="G36">
        <v>0.9</v>
      </c>
      <c r="H36">
        <v>0</v>
      </c>
      <c r="I36">
        <v>8.3000000000000007</v>
      </c>
      <c r="J36">
        <v>0</v>
      </c>
      <c r="K36">
        <v>0.1</v>
      </c>
      <c r="L36">
        <v>1.9</v>
      </c>
      <c r="M36">
        <v>3.1</v>
      </c>
      <c r="N36">
        <v>31.9</v>
      </c>
      <c r="O36">
        <v>0.1</v>
      </c>
    </row>
    <row r="37" spans="1:15" ht="15.75" thickBot="1" x14ac:dyDescent="0.3">
      <c r="A37" s="78" t="s">
        <v>25</v>
      </c>
      <c r="B37" s="78">
        <v>0</v>
      </c>
      <c r="C37" s="78">
        <v>0.5</v>
      </c>
      <c r="D37" s="78">
        <v>19.3</v>
      </c>
      <c r="E37" s="78">
        <v>1.3</v>
      </c>
      <c r="F37" s="78">
        <v>0</v>
      </c>
      <c r="G37" s="78">
        <v>0.4</v>
      </c>
      <c r="H37" s="78">
        <v>0</v>
      </c>
      <c r="I37" s="78">
        <v>2.8</v>
      </c>
      <c r="J37" s="78">
        <v>0</v>
      </c>
      <c r="K37" s="78">
        <v>0</v>
      </c>
      <c r="L37" s="78">
        <v>0.6</v>
      </c>
      <c r="M37" s="78">
        <v>5.2</v>
      </c>
      <c r="N37" s="78">
        <v>15.5</v>
      </c>
      <c r="O37" s="78">
        <v>0</v>
      </c>
    </row>
    <row r="39" spans="1:15" x14ac:dyDescent="0.25">
      <c r="A39" t="s">
        <v>134</v>
      </c>
    </row>
    <row r="40" spans="1:15" x14ac:dyDescent="0.25">
      <c r="A40" t="s">
        <v>843</v>
      </c>
    </row>
    <row r="45" spans="1:15" x14ac:dyDescent="0.25">
      <c r="A45" s="29" t="s">
        <v>35</v>
      </c>
    </row>
    <row r="46" spans="1:15" x14ac:dyDescent="0.25">
      <c r="A46" s="30" t="s">
        <v>844</v>
      </c>
      <c r="B46" s="16"/>
      <c r="C46" s="16"/>
      <c r="D46" s="16"/>
      <c r="E46" s="16"/>
      <c r="F46" s="16"/>
      <c r="G46" s="16"/>
      <c r="H46" s="16"/>
      <c r="I46" s="16"/>
    </row>
    <row r="47" spans="1:15" x14ac:dyDescent="0.25">
      <c r="A47" s="16"/>
      <c r="B47" s="16"/>
      <c r="C47" s="16"/>
      <c r="D47" s="16"/>
      <c r="E47" s="16"/>
      <c r="F47" s="16"/>
      <c r="G47" s="16"/>
      <c r="H47" s="16"/>
      <c r="I47" s="16"/>
    </row>
    <row r="48" spans="1:15" x14ac:dyDescent="0.25">
      <c r="A48" s="16"/>
      <c r="B48" s="16"/>
      <c r="C48" s="16"/>
      <c r="D48" s="16"/>
      <c r="E48" s="16"/>
      <c r="F48" s="16"/>
      <c r="G48" s="16"/>
      <c r="H48" s="16"/>
      <c r="I48" s="16"/>
    </row>
    <row r="49" spans="1:9" x14ac:dyDescent="0.25">
      <c r="A49" s="16"/>
      <c r="B49" s="16"/>
      <c r="C49" s="16"/>
      <c r="D49" s="16"/>
      <c r="E49" s="16"/>
      <c r="F49" s="16"/>
      <c r="G49" s="16"/>
      <c r="H49" s="16"/>
      <c r="I49" s="16"/>
    </row>
    <row r="50" spans="1:9" x14ac:dyDescent="0.25">
      <c r="A50" s="16"/>
      <c r="B50" s="16"/>
      <c r="C50" s="16"/>
      <c r="D50" s="16"/>
      <c r="E50" s="16"/>
      <c r="F50" s="16"/>
      <c r="G50" s="16"/>
      <c r="H50" s="16"/>
      <c r="I50" s="16"/>
    </row>
    <row r="51" spans="1:9" x14ac:dyDescent="0.25">
      <c r="A51" s="16"/>
      <c r="B51" s="16"/>
      <c r="C51" s="16"/>
      <c r="D51" s="16"/>
      <c r="E51" s="16"/>
      <c r="F51" s="16"/>
      <c r="G51" s="16"/>
      <c r="H51" s="16"/>
      <c r="I51" s="16"/>
    </row>
    <row r="52" spans="1:9" x14ac:dyDescent="0.25">
      <c r="A52" s="16"/>
      <c r="B52" s="16"/>
      <c r="C52" s="16"/>
      <c r="D52" s="16"/>
      <c r="E52" s="16"/>
      <c r="F52" s="16"/>
      <c r="G52" s="16"/>
      <c r="H52" s="16"/>
      <c r="I52" s="16"/>
    </row>
    <row r="53" spans="1:9" x14ac:dyDescent="0.25">
      <c r="A53" s="16"/>
      <c r="B53" s="16"/>
      <c r="C53" s="16"/>
      <c r="D53" s="16"/>
      <c r="E53" s="16"/>
      <c r="F53" s="16"/>
      <c r="G53" s="16"/>
      <c r="H53" s="16"/>
      <c r="I53" s="16"/>
    </row>
  </sheetData>
  <mergeCells count="11">
    <mergeCell ref="A12:C12"/>
    <mergeCell ref="B13:C13"/>
    <mergeCell ref="B14:C14"/>
    <mergeCell ref="B15:C15"/>
    <mergeCell ref="A46:I53"/>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6C02B"/>
  </sheetPr>
  <dimension ref="A1:I49"/>
  <sheetViews>
    <sheetView workbookViewId="0">
      <selection activeCell="E1" sqref="E1"/>
    </sheetView>
  </sheetViews>
  <sheetFormatPr defaultRowHeight="15" x14ac:dyDescent="0.25"/>
  <cols>
    <col min="1" max="1" width="15.7109375" customWidth="1"/>
  </cols>
  <sheetData>
    <row r="1" spans="1:5" ht="23.25" x14ac:dyDescent="0.35">
      <c r="A1" s="77" t="s">
        <v>819</v>
      </c>
    </row>
    <row r="2" spans="1:5" x14ac:dyDescent="0.25">
      <c r="A2" s="4" t="str">
        <f>HYPERLINK("#CONTENTS!A1", "CONTENTS")</f>
        <v>CONTENTS</v>
      </c>
    </row>
    <row r="5" spans="1:5" x14ac:dyDescent="0.25">
      <c r="A5" s="5" t="s">
        <v>1</v>
      </c>
      <c r="B5" s="6"/>
      <c r="C5" s="6"/>
      <c r="D5" s="6"/>
      <c r="E5" s="7"/>
    </row>
    <row r="6" spans="1:5" ht="30" customHeight="1" x14ac:dyDescent="0.25">
      <c r="A6" s="11" t="s">
        <v>2</v>
      </c>
      <c r="B6" s="8" t="s">
        <v>845</v>
      </c>
      <c r="C6" s="8"/>
      <c r="D6" s="8"/>
      <c r="E6" s="8"/>
    </row>
    <row r="7" spans="1:5" x14ac:dyDescent="0.25">
      <c r="A7" s="12" t="s">
        <v>4</v>
      </c>
      <c r="B7" s="9" t="s">
        <v>846</v>
      </c>
      <c r="C7" s="9"/>
      <c r="D7" s="9"/>
      <c r="E7" s="9"/>
    </row>
    <row r="8" spans="1:5" x14ac:dyDescent="0.25">
      <c r="A8" s="12" t="s">
        <v>6</v>
      </c>
      <c r="B8" s="10" t="s">
        <v>847</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3" x14ac:dyDescent="0.25">
      <c r="A19" s="2" t="s">
        <v>848</v>
      </c>
    </row>
    <row r="20" spans="1:3" x14ac:dyDescent="0.25">
      <c r="A20" s="22" t="s">
        <v>849</v>
      </c>
    </row>
    <row r="21" spans="1:3" x14ac:dyDescent="0.25">
      <c r="A21" s="22" t="s">
        <v>850</v>
      </c>
    </row>
    <row r="23" spans="1:3" ht="15.75" thickBot="1" x14ac:dyDescent="0.3">
      <c r="A23" s="78"/>
      <c r="B23" s="78">
        <v>2010</v>
      </c>
      <c r="C23" s="78">
        <v>2016</v>
      </c>
    </row>
    <row r="24" spans="1:3" x14ac:dyDescent="0.25">
      <c r="A24" t="s">
        <v>21</v>
      </c>
      <c r="B24">
        <v>5.32</v>
      </c>
      <c r="C24">
        <v>5.31</v>
      </c>
    </row>
    <row r="25" spans="1:3" x14ac:dyDescent="0.25">
      <c r="A25" t="s">
        <v>23</v>
      </c>
      <c r="B25">
        <v>0.01</v>
      </c>
      <c r="C25">
        <v>0</v>
      </c>
    </row>
    <row r="26" spans="1:3" ht="15.75" thickBot="1" x14ac:dyDescent="0.3">
      <c r="A26" s="78" t="s">
        <v>24</v>
      </c>
      <c r="B26" s="78">
        <v>7.07</v>
      </c>
      <c r="C26" s="78">
        <v>5.12</v>
      </c>
    </row>
    <row r="30" spans="1:3" x14ac:dyDescent="0.25">
      <c r="A30" s="2" t="s">
        <v>851</v>
      </c>
    </row>
    <row r="31" spans="1:3" x14ac:dyDescent="0.25">
      <c r="A31" s="22" t="s">
        <v>849</v>
      </c>
    </row>
    <row r="32" spans="1:3" x14ac:dyDescent="0.25">
      <c r="A32" s="22" t="s">
        <v>850</v>
      </c>
    </row>
    <row r="34" spans="1:9" ht="15.75" thickBot="1" x14ac:dyDescent="0.3">
      <c r="A34" s="78"/>
      <c r="B34" s="78">
        <v>2010</v>
      </c>
      <c r="C34" s="78">
        <v>2016</v>
      </c>
    </row>
    <row r="35" spans="1:9" x14ac:dyDescent="0.25">
      <c r="A35" t="s">
        <v>21</v>
      </c>
      <c r="B35">
        <v>198607.3</v>
      </c>
      <c r="C35">
        <v>196853.4</v>
      </c>
    </row>
    <row r="36" spans="1:9" x14ac:dyDescent="0.25">
      <c r="A36" t="s">
        <v>23</v>
      </c>
      <c r="B36">
        <v>2</v>
      </c>
      <c r="C36">
        <v>1</v>
      </c>
    </row>
    <row r="37" spans="1:9" ht="15.75" thickBot="1" x14ac:dyDescent="0.3">
      <c r="A37" s="78" t="s">
        <v>24</v>
      </c>
      <c r="B37" s="78">
        <v>3780.9</v>
      </c>
      <c r="C37" s="78">
        <v>2562.1</v>
      </c>
    </row>
    <row r="39" spans="1:9" x14ac:dyDescent="0.25">
      <c r="A39" t="s">
        <v>776</v>
      </c>
    </row>
    <row r="40" spans="1:9" x14ac:dyDescent="0.25">
      <c r="A40" t="s">
        <v>852</v>
      </c>
    </row>
    <row r="45" spans="1:9" x14ac:dyDescent="0.25">
      <c r="A45" s="29" t="s">
        <v>35</v>
      </c>
    </row>
    <row r="46" spans="1:9" x14ac:dyDescent="0.25">
      <c r="A46" s="30" t="s">
        <v>853</v>
      </c>
      <c r="B46" s="16"/>
      <c r="C46" s="16"/>
      <c r="D46" s="16"/>
      <c r="E46" s="16"/>
      <c r="F46" s="16"/>
      <c r="G46" s="16"/>
      <c r="H46" s="16"/>
      <c r="I46" s="16"/>
    </row>
    <row r="47" spans="1:9" x14ac:dyDescent="0.25">
      <c r="A47" s="16"/>
      <c r="B47" s="16"/>
      <c r="C47" s="16"/>
      <c r="D47" s="16"/>
      <c r="E47" s="16"/>
      <c r="F47" s="16"/>
      <c r="G47" s="16"/>
      <c r="H47" s="16"/>
      <c r="I47" s="16"/>
    </row>
    <row r="48" spans="1:9" x14ac:dyDescent="0.25">
      <c r="A48" s="16"/>
      <c r="B48" s="16"/>
      <c r="C48" s="16"/>
      <c r="D48" s="16"/>
      <c r="E48" s="16"/>
      <c r="F48" s="16"/>
      <c r="G48" s="16"/>
      <c r="H48" s="16"/>
      <c r="I48" s="16"/>
    </row>
    <row r="49" spans="1:9" x14ac:dyDescent="0.25">
      <c r="A49" s="16"/>
      <c r="B49" s="16"/>
      <c r="C49" s="16"/>
      <c r="D49" s="16"/>
      <c r="E49" s="16"/>
      <c r="F49" s="16"/>
      <c r="G49" s="16"/>
      <c r="H49" s="16"/>
      <c r="I49" s="16"/>
    </row>
  </sheetData>
  <mergeCells count="11">
    <mergeCell ref="A12:C12"/>
    <mergeCell ref="B13:C13"/>
    <mergeCell ref="B14:C14"/>
    <mergeCell ref="B15:C15"/>
    <mergeCell ref="A46:I49"/>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6C02B"/>
  </sheetPr>
  <dimension ref="A1:O60"/>
  <sheetViews>
    <sheetView workbookViewId="0">
      <selection activeCell="E1" sqref="E1"/>
    </sheetView>
  </sheetViews>
  <sheetFormatPr defaultRowHeight="15" x14ac:dyDescent="0.25"/>
  <cols>
    <col min="1" max="1" width="15.7109375" customWidth="1"/>
  </cols>
  <sheetData>
    <row r="1" spans="1:5" ht="23.25" x14ac:dyDescent="0.35">
      <c r="A1" s="77" t="s">
        <v>819</v>
      </c>
    </row>
    <row r="2" spans="1:5" x14ac:dyDescent="0.25">
      <c r="A2" s="4" t="str">
        <f>HYPERLINK("#CONTENTS!A1", "CONTENTS")</f>
        <v>CONTENTS</v>
      </c>
    </row>
    <row r="5" spans="1:5" x14ac:dyDescent="0.25">
      <c r="A5" s="5" t="s">
        <v>1</v>
      </c>
      <c r="B5" s="6"/>
      <c r="C5" s="6"/>
      <c r="D5" s="6"/>
      <c r="E5" s="7"/>
    </row>
    <row r="6" spans="1:5" ht="30" customHeight="1" x14ac:dyDescent="0.25">
      <c r="A6" s="11" t="s">
        <v>2</v>
      </c>
      <c r="B6" s="8" t="s">
        <v>854</v>
      </c>
      <c r="C6" s="8"/>
      <c r="D6" s="8"/>
      <c r="E6" s="8"/>
    </row>
    <row r="7" spans="1:5" x14ac:dyDescent="0.25">
      <c r="A7" s="12" t="s">
        <v>4</v>
      </c>
      <c r="B7" s="9" t="s">
        <v>855</v>
      </c>
      <c r="C7" s="9"/>
      <c r="D7" s="9"/>
      <c r="E7" s="9"/>
    </row>
    <row r="8" spans="1:5" x14ac:dyDescent="0.25">
      <c r="A8" s="12" t="s">
        <v>6</v>
      </c>
      <c r="B8" s="10" t="s">
        <v>856</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95</v>
      </c>
      <c r="C13" s="17"/>
    </row>
    <row r="14" spans="1:5" x14ac:dyDescent="0.25">
      <c r="A14" s="12" t="s">
        <v>15</v>
      </c>
      <c r="B14" s="31" t="s">
        <v>40</v>
      </c>
      <c r="C14" s="31"/>
    </row>
    <row r="15" spans="1:5" x14ac:dyDescent="0.25">
      <c r="A15" s="13" t="s">
        <v>17</v>
      </c>
      <c r="B15" s="19" t="s">
        <v>40</v>
      </c>
      <c r="C15" s="19"/>
    </row>
    <row r="19" spans="1:15" x14ac:dyDescent="0.25">
      <c r="A19" s="2" t="s">
        <v>857</v>
      </c>
    </row>
    <row r="20" spans="1:15" x14ac:dyDescent="0.25">
      <c r="A20" s="22" t="s">
        <v>858</v>
      </c>
    </row>
    <row r="21" spans="1:15" x14ac:dyDescent="0.25">
      <c r="A21" s="22" t="s">
        <v>859</v>
      </c>
    </row>
    <row r="23" spans="1:15" ht="15.75" thickBot="1" x14ac:dyDescent="0.3">
      <c r="A23" s="78"/>
      <c r="B23" s="78">
        <v>2010</v>
      </c>
      <c r="C23" s="78">
        <v>2011</v>
      </c>
      <c r="D23" s="78">
        <v>2012</v>
      </c>
      <c r="E23" s="78">
        <v>2013</v>
      </c>
      <c r="F23" s="78">
        <v>2014</v>
      </c>
      <c r="G23" s="78">
        <v>2015</v>
      </c>
      <c r="H23" s="78">
        <v>2016</v>
      </c>
      <c r="I23" s="78">
        <v>2017</v>
      </c>
      <c r="J23" s="78">
        <v>2018</v>
      </c>
      <c r="K23" s="78">
        <v>2019</v>
      </c>
      <c r="L23" s="78">
        <v>2020</v>
      </c>
      <c r="M23" s="78">
        <v>2021</v>
      </c>
      <c r="N23" s="78">
        <v>2022</v>
      </c>
      <c r="O23" s="78">
        <v>2023</v>
      </c>
    </row>
    <row r="24" spans="1:15" x14ac:dyDescent="0.25">
      <c r="A24" t="s">
        <v>860</v>
      </c>
      <c r="B24">
        <v>93.62</v>
      </c>
      <c r="C24">
        <v>93.11</v>
      </c>
      <c r="D24">
        <v>92.59</v>
      </c>
      <c r="E24">
        <v>92.08</v>
      </c>
      <c r="F24">
        <v>91.57</v>
      </c>
      <c r="G24">
        <v>91.06</v>
      </c>
      <c r="H24">
        <v>90.57</v>
      </c>
      <c r="I24">
        <v>90.08</v>
      </c>
      <c r="J24">
        <v>89.59</v>
      </c>
      <c r="K24">
        <v>89.11</v>
      </c>
      <c r="L24">
        <v>88.63</v>
      </c>
      <c r="M24">
        <v>88.16</v>
      </c>
      <c r="N24">
        <v>87.7</v>
      </c>
      <c r="O24">
        <v>87.23</v>
      </c>
    </row>
    <row r="25" spans="1:15" ht="15.75" thickBot="1" x14ac:dyDescent="0.3">
      <c r="A25" s="78" t="s">
        <v>861</v>
      </c>
      <c r="B25" s="78">
        <v>91.26</v>
      </c>
      <c r="C25" s="78">
        <v>90.76</v>
      </c>
      <c r="D25" s="78">
        <v>90.25</v>
      </c>
      <c r="E25" s="78">
        <v>89.74</v>
      </c>
      <c r="F25" s="78">
        <v>89.25</v>
      </c>
      <c r="G25" s="78">
        <v>88.76</v>
      </c>
      <c r="H25" s="78">
        <v>88.28</v>
      </c>
      <c r="I25" s="78">
        <v>87.8</v>
      </c>
      <c r="J25" s="78">
        <v>87.32</v>
      </c>
      <c r="K25" s="78">
        <v>86.86</v>
      </c>
      <c r="L25" s="78">
        <v>86.39</v>
      </c>
      <c r="M25" s="78">
        <v>85.93</v>
      </c>
      <c r="N25" s="78">
        <v>85.48</v>
      </c>
      <c r="O25" s="78">
        <v>85.03</v>
      </c>
    </row>
    <row r="29" spans="1:15" x14ac:dyDescent="0.25">
      <c r="A29" s="2" t="s">
        <v>857</v>
      </c>
    </row>
    <row r="30" spans="1:15" x14ac:dyDescent="0.25">
      <c r="A30" s="22" t="s">
        <v>858</v>
      </c>
    </row>
    <row r="31" spans="1:15" x14ac:dyDescent="0.25">
      <c r="A31" s="22" t="s">
        <v>862</v>
      </c>
    </row>
    <row r="33" spans="1:15" ht="15.75" thickBot="1" x14ac:dyDescent="0.3">
      <c r="A33" s="78"/>
      <c r="B33" s="78">
        <v>2010</v>
      </c>
      <c r="C33" s="78">
        <v>2011</v>
      </c>
      <c r="D33" s="78">
        <v>2012</v>
      </c>
      <c r="E33" s="78">
        <v>2013</v>
      </c>
      <c r="F33" s="78">
        <v>2014</v>
      </c>
      <c r="G33" s="78">
        <v>2015</v>
      </c>
      <c r="H33" s="78">
        <v>2016</v>
      </c>
      <c r="I33" s="78">
        <v>2017</v>
      </c>
      <c r="J33" s="78">
        <v>2018</v>
      </c>
      <c r="K33" s="78">
        <v>2019</v>
      </c>
      <c r="L33" s="78">
        <v>2020</v>
      </c>
      <c r="M33" s="78">
        <v>2021</v>
      </c>
      <c r="N33" s="78">
        <v>2022</v>
      </c>
      <c r="O33" s="78">
        <v>2023</v>
      </c>
    </row>
    <row r="34" spans="1:15" x14ac:dyDescent="0.25">
      <c r="A34" t="s">
        <v>860</v>
      </c>
      <c r="B34">
        <v>87.42</v>
      </c>
      <c r="C34">
        <v>86.11</v>
      </c>
      <c r="D34">
        <v>84.74</v>
      </c>
      <c r="E34">
        <v>83.38</v>
      </c>
      <c r="F34">
        <v>82</v>
      </c>
      <c r="G34">
        <v>80.61</v>
      </c>
      <c r="H34">
        <v>79.22</v>
      </c>
      <c r="I34">
        <v>77.790000000000006</v>
      </c>
      <c r="J34">
        <v>76.349999999999994</v>
      </c>
      <c r="K34">
        <v>74.89</v>
      </c>
      <c r="L34">
        <v>73.430000000000007</v>
      </c>
      <c r="M34">
        <v>71.95</v>
      </c>
      <c r="N34">
        <v>70.48</v>
      </c>
      <c r="O34">
        <v>69</v>
      </c>
    </row>
    <row r="35" spans="1:15" ht="15.75" thickBot="1" x14ac:dyDescent="0.3">
      <c r="A35" s="78" t="s">
        <v>861</v>
      </c>
      <c r="B35" s="78">
        <v>73.430000000000007</v>
      </c>
      <c r="C35" s="78">
        <v>72.33</v>
      </c>
      <c r="D35" s="78">
        <v>71.180000000000007</v>
      </c>
      <c r="E35" s="78">
        <v>70.03</v>
      </c>
      <c r="F35" s="78">
        <v>68.87</v>
      </c>
      <c r="G35" s="78">
        <v>67.7</v>
      </c>
      <c r="H35" s="78">
        <v>66.52</v>
      </c>
      <c r="I35" s="78">
        <v>65.319999999999993</v>
      </c>
      <c r="J35" s="78">
        <v>64.099999999999994</v>
      </c>
      <c r="K35" s="78">
        <v>62.87</v>
      </c>
      <c r="L35" s="78">
        <v>61.63</v>
      </c>
      <c r="M35" s="78">
        <v>60.39</v>
      </c>
      <c r="N35" s="78">
        <v>59.14</v>
      </c>
      <c r="O35" s="78">
        <v>57.9</v>
      </c>
    </row>
    <row r="39" spans="1:15" x14ac:dyDescent="0.25">
      <c r="A39" s="2" t="s">
        <v>857</v>
      </c>
    </row>
    <row r="40" spans="1:15" x14ac:dyDescent="0.25">
      <c r="A40" s="22" t="s">
        <v>858</v>
      </c>
    </row>
    <row r="41" spans="1:15" x14ac:dyDescent="0.25">
      <c r="A41" s="22" t="s">
        <v>863</v>
      </c>
    </row>
    <row r="43" spans="1:15" ht="15.75" thickBot="1" x14ac:dyDescent="0.3">
      <c r="A43" s="78"/>
      <c r="B43" s="78">
        <v>2010</v>
      </c>
      <c r="C43" s="78">
        <v>2011</v>
      </c>
      <c r="D43" s="78">
        <v>2012</v>
      </c>
      <c r="E43" s="78">
        <v>2013</v>
      </c>
      <c r="F43" s="78">
        <v>2014</v>
      </c>
      <c r="G43" s="78">
        <v>2015</v>
      </c>
      <c r="H43" s="78">
        <v>2016</v>
      </c>
      <c r="I43" s="78">
        <v>2017</v>
      </c>
      <c r="J43" s="78">
        <v>2018</v>
      </c>
      <c r="K43" s="78">
        <v>2019</v>
      </c>
      <c r="L43" s="78">
        <v>2020</v>
      </c>
      <c r="M43" s="78">
        <v>2021</v>
      </c>
      <c r="N43" s="78">
        <v>2022</v>
      </c>
      <c r="O43" s="78">
        <v>2023</v>
      </c>
    </row>
    <row r="44" spans="1:15" x14ac:dyDescent="0.25">
      <c r="A44" t="s">
        <v>860</v>
      </c>
      <c r="B44">
        <v>93.43</v>
      </c>
      <c r="C44">
        <v>93.46</v>
      </c>
      <c r="D44">
        <v>93.59</v>
      </c>
      <c r="E44">
        <v>93.79</v>
      </c>
      <c r="F44">
        <v>94.09</v>
      </c>
      <c r="G44">
        <v>94.49</v>
      </c>
      <c r="H44">
        <v>94.97</v>
      </c>
      <c r="I44">
        <v>95.55</v>
      </c>
      <c r="J44">
        <v>96.23</v>
      </c>
      <c r="K44">
        <v>97.01</v>
      </c>
      <c r="L44">
        <v>97.87</v>
      </c>
      <c r="M44">
        <v>98.85</v>
      </c>
      <c r="N44">
        <v>99.92</v>
      </c>
      <c r="O44">
        <v>101.11</v>
      </c>
    </row>
    <row r="45" spans="1:15" ht="15.75" thickBot="1" x14ac:dyDescent="0.3">
      <c r="A45" s="78" t="s">
        <v>861</v>
      </c>
      <c r="B45" s="78">
        <v>88.18</v>
      </c>
      <c r="C45" s="78">
        <v>88.21</v>
      </c>
      <c r="D45" s="78">
        <v>88.33</v>
      </c>
      <c r="E45" s="78">
        <v>88.53</v>
      </c>
      <c r="F45" s="78">
        <v>88.82</v>
      </c>
      <c r="G45" s="78">
        <v>89.2</v>
      </c>
      <c r="H45" s="78">
        <v>89.66</v>
      </c>
      <c r="I45" s="78">
        <v>90.21</v>
      </c>
      <c r="J45" s="78">
        <v>90.86</v>
      </c>
      <c r="K45" s="78">
        <v>91.6</v>
      </c>
      <c r="L45" s="78">
        <v>92.44</v>
      </c>
      <c r="M45" s="78">
        <v>93.37</v>
      </c>
      <c r="N45" s="78">
        <v>94.4</v>
      </c>
      <c r="O45" s="78">
        <v>95.54</v>
      </c>
    </row>
    <row r="47" spans="1:15" x14ac:dyDescent="0.25">
      <c r="A47" t="s">
        <v>864</v>
      </c>
    </row>
    <row r="48" spans="1:15" x14ac:dyDescent="0.25">
      <c r="A48" t="s">
        <v>865</v>
      </c>
    </row>
    <row r="53" spans="1:9" x14ac:dyDescent="0.25">
      <c r="A53" s="29" t="s">
        <v>35</v>
      </c>
    </row>
    <row r="54" spans="1:9" x14ac:dyDescent="0.25">
      <c r="A54" s="30" t="s">
        <v>866</v>
      </c>
      <c r="B54" s="16"/>
      <c r="C54" s="16"/>
      <c r="D54" s="16"/>
      <c r="E54" s="16"/>
      <c r="F54" s="16"/>
      <c r="G54" s="16"/>
      <c r="H54" s="16"/>
      <c r="I54" s="16"/>
    </row>
    <row r="55" spans="1:9" x14ac:dyDescent="0.25">
      <c r="A55" s="16"/>
      <c r="B55" s="16"/>
      <c r="C55" s="16"/>
      <c r="D55" s="16"/>
      <c r="E55" s="16"/>
      <c r="F55" s="16"/>
      <c r="G55" s="16"/>
      <c r="H55" s="16"/>
      <c r="I55" s="16"/>
    </row>
    <row r="56" spans="1:9" x14ac:dyDescent="0.25">
      <c r="A56" s="16"/>
      <c r="B56" s="16"/>
      <c r="C56" s="16"/>
      <c r="D56" s="16"/>
      <c r="E56" s="16"/>
      <c r="F56" s="16"/>
      <c r="G56" s="16"/>
      <c r="H56" s="16"/>
      <c r="I56" s="16"/>
    </row>
    <row r="57" spans="1:9" x14ac:dyDescent="0.25">
      <c r="A57" s="16"/>
      <c r="B57" s="16"/>
      <c r="C57" s="16"/>
      <c r="D57" s="16"/>
      <c r="E57" s="16"/>
      <c r="F57" s="16"/>
      <c r="G57" s="16"/>
      <c r="H57" s="16"/>
      <c r="I57" s="16"/>
    </row>
    <row r="58" spans="1:9" x14ac:dyDescent="0.25">
      <c r="A58" s="16"/>
      <c r="B58" s="16"/>
      <c r="C58" s="16"/>
      <c r="D58" s="16"/>
      <c r="E58" s="16"/>
      <c r="F58" s="16"/>
      <c r="G58" s="16"/>
      <c r="H58" s="16"/>
      <c r="I58" s="16"/>
    </row>
    <row r="59" spans="1:9" x14ac:dyDescent="0.25">
      <c r="A59" s="16"/>
      <c r="B59" s="16"/>
      <c r="C59" s="16"/>
      <c r="D59" s="16"/>
      <c r="E59" s="16"/>
      <c r="F59" s="16"/>
      <c r="G59" s="16"/>
      <c r="H59" s="16"/>
      <c r="I59" s="16"/>
    </row>
    <row r="60" spans="1:9" x14ac:dyDescent="0.25">
      <c r="A60" s="16"/>
      <c r="B60" s="16"/>
      <c r="C60" s="16"/>
      <c r="D60" s="16"/>
      <c r="E60" s="16"/>
      <c r="F60" s="16"/>
      <c r="G60" s="16"/>
      <c r="H60" s="16"/>
      <c r="I60" s="16"/>
    </row>
  </sheetData>
  <mergeCells count="11">
    <mergeCell ref="A12:C12"/>
    <mergeCell ref="B13:C13"/>
    <mergeCell ref="B14:C14"/>
    <mergeCell ref="B15:C15"/>
    <mergeCell ref="A54:I60"/>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6C02B"/>
  </sheetPr>
  <dimension ref="A1:L40"/>
  <sheetViews>
    <sheetView workbookViewId="0">
      <selection activeCell="E1" sqref="E1"/>
    </sheetView>
  </sheetViews>
  <sheetFormatPr defaultRowHeight="15" x14ac:dyDescent="0.25"/>
  <cols>
    <col min="1" max="1" width="15.7109375" customWidth="1"/>
  </cols>
  <sheetData>
    <row r="1" spans="1:5" ht="23.25" x14ac:dyDescent="0.35">
      <c r="A1" s="77" t="s">
        <v>819</v>
      </c>
    </row>
    <row r="2" spans="1:5" x14ac:dyDescent="0.25">
      <c r="A2" s="4" t="str">
        <f>HYPERLINK("#CONTENTS!A1", "CONTENTS")</f>
        <v>CONTENTS</v>
      </c>
    </row>
    <row r="5" spans="1:5" x14ac:dyDescent="0.25">
      <c r="A5" s="5" t="s">
        <v>1</v>
      </c>
      <c r="B5" s="6"/>
      <c r="C5" s="6"/>
      <c r="D5" s="6"/>
      <c r="E5" s="7"/>
    </row>
    <row r="6" spans="1:5" ht="30" customHeight="1" x14ac:dyDescent="0.25">
      <c r="A6" s="11" t="s">
        <v>2</v>
      </c>
      <c r="B6" s="8" t="s">
        <v>867</v>
      </c>
      <c r="C6" s="8"/>
      <c r="D6" s="8"/>
      <c r="E6" s="8"/>
    </row>
    <row r="7" spans="1:5" x14ac:dyDescent="0.25">
      <c r="A7" s="12" t="s">
        <v>4</v>
      </c>
      <c r="B7" s="9" t="s">
        <v>868</v>
      </c>
      <c r="C7" s="9"/>
      <c r="D7" s="9"/>
      <c r="E7" s="9"/>
    </row>
    <row r="8" spans="1:5" x14ac:dyDescent="0.25">
      <c r="A8" s="12" t="s">
        <v>6</v>
      </c>
      <c r="B8" s="10" t="s">
        <v>869</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95</v>
      </c>
      <c r="C13" s="17"/>
    </row>
    <row r="14" spans="1:5" x14ac:dyDescent="0.25">
      <c r="A14" s="12" t="s">
        <v>15</v>
      </c>
      <c r="B14" s="31" t="s">
        <v>40</v>
      </c>
      <c r="C14" s="31"/>
    </row>
    <row r="15" spans="1:5" x14ac:dyDescent="0.25">
      <c r="A15" s="13" t="s">
        <v>17</v>
      </c>
      <c r="B15" s="19" t="s">
        <v>40</v>
      </c>
      <c r="C15" s="19"/>
    </row>
    <row r="19" spans="1:12" x14ac:dyDescent="0.25">
      <c r="A19" s="2" t="s">
        <v>870</v>
      </c>
    </row>
    <row r="20" spans="1:12" x14ac:dyDescent="0.25">
      <c r="A20" s="22" t="s">
        <v>871</v>
      </c>
    </row>
    <row r="22" spans="1:12" ht="15.75" thickBot="1" x14ac:dyDescent="0.3">
      <c r="A22" s="78"/>
      <c r="B22" s="78">
        <v>2010</v>
      </c>
      <c r="C22" s="78">
        <v>2011</v>
      </c>
      <c r="D22" s="78">
        <v>2012</v>
      </c>
      <c r="E22" s="78">
        <v>2013</v>
      </c>
      <c r="F22" s="78">
        <v>2014</v>
      </c>
      <c r="G22" s="78">
        <v>2015</v>
      </c>
      <c r="H22" s="78">
        <v>2016</v>
      </c>
      <c r="I22" s="78">
        <v>2017</v>
      </c>
      <c r="J22" s="78">
        <v>2018</v>
      </c>
      <c r="K22" s="78">
        <v>2019</v>
      </c>
      <c r="L22" s="78">
        <v>2020</v>
      </c>
    </row>
    <row r="23" spans="1:12" x14ac:dyDescent="0.25">
      <c r="A23" t="s">
        <v>860</v>
      </c>
      <c r="B23">
        <v>113.27</v>
      </c>
      <c r="C23">
        <v>114.02</v>
      </c>
      <c r="D23">
        <v>114</v>
      </c>
      <c r="E23">
        <v>112.71</v>
      </c>
      <c r="F23">
        <v>110.17</v>
      </c>
      <c r="G23">
        <v>106.73</v>
      </c>
      <c r="H23">
        <v>102.37</v>
      </c>
      <c r="I23">
        <v>97.09</v>
      </c>
      <c r="J23">
        <v>90.91</v>
      </c>
      <c r="K23">
        <v>83.85</v>
      </c>
      <c r="L23">
        <v>75.91</v>
      </c>
    </row>
    <row r="24" spans="1:12" ht="15.75" thickBot="1" x14ac:dyDescent="0.3">
      <c r="A24" s="78" t="s">
        <v>872</v>
      </c>
      <c r="B24" s="78">
        <v>105.14</v>
      </c>
      <c r="C24" s="78">
        <v>105.84</v>
      </c>
      <c r="D24" s="78">
        <v>105.83</v>
      </c>
      <c r="E24" s="78">
        <v>104.63</v>
      </c>
      <c r="F24" s="78">
        <v>102.27</v>
      </c>
      <c r="G24" s="78">
        <v>99.07</v>
      </c>
      <c r="H24" s="78">
        <v>95.03</v>
      </c>
      <c r="I24" s="78">
        <v>90.13</v>
      </c>
      <c r="J24" s="78">
        <v>84.39</v>
      </c>
      <c r="K24" s="78">
        <v>77.84</v>
      </c>
      <c r="L24" s="78">
        <v>70.459999999999994</v>
      </c>
    </row>
    <row r="26" spans="1:12" x14ac:dyDescent="0.25">
      <c r="A26" t="s">
        <v>873</v>
      </c>
    </row>
    <row r="27" spans="1:12" x14ac:dyDescent="0.25">
      <c r="A27" t="s">
        <v>874</v>
      </c>
    </row>
    <row r="32" spans="1:12" x14ac:dyDescent="0.25">
      <c r="A32" s="29" t="s">
        <v>35</v>
      </c>
    </row>
    <row r="33" spans="1:9" x14ac:dyDescent="0.25">
      <c r="A33" s="30" t="s">
        <v>875</v>
      </c>
      <c r="B33" s="16"/>
      <c r="C33" s="16"/>
      <c r="D33" s="16"/>
      <c r="E33" s="16"/>
      <c r="F33" s="16"/>
      <c r="G33" s="16"/>
      <c r="H33" s="16"/>
      <c r="I33" s="16"/>
    </row>
    <row r="34" spans="1:9" x14ac:dyDescent="0.25">
      <c r="A34" s="16"/>
      <c r="B34" s="16"/>
      <c r="C34" s="16"/>
      <c r="D34" s="16"/>
      <c r="E34" s="16"/>
      <c r="F34" s="16"/>
      <c r="G34" s="16"/>
      <c r="H34" s="16"/>
      <c r="I34" s="16"/>
    </row>
    <row r="35" spans="1:9" x14ac:dyDescent="0.25">
      <c r="A35" s="16"/>
      <c r="B35" s="16"/>
      <c r="C35" s="16"/>
      <c r="D35" s="16"/>
      <c r="E35" s="16"/>
      <c r="F35" s="16"/>
      <c r="G35" s="16"/>
      <c r="H35" s="16"/>
      <c r="I35" s="16"/>
    </row>
    <row r="36" spans="1:9" x14ac:dyDescent="0.25">
      <c r="A36" s="16"/>
      <c r="B36" s="16"/>
      <c r="C36" s="16"/>
      <c r="D36" s="16"/>
      <c r="E36" s="16"/>
      <c r="F36" s="16"/>
      <c r="G36" s="16"/>
      <c r="H36" s="16"/>
      <c r="I36" s="16"/>
    </row>
    <row r="37" spans="1:9" x14ac:dyDescent="0.25">
      <c r="A37" s="16"/>
      <c r="B37" s="16"/>
      <c r="C37" s="16"/>
      <c r="D37" s="16"/>
      <c r="E37" s="16"/>
      <c r="F37" s="16"/>
      <c r="G37" s="16"/>
      <c r="H37" s="16"/>
      <c r="I37" s="16"/>
    </row>
    <row r="38" spans="1:9" x14ac:dyDescent="0.25">
      <c r="A38" s="16"/>
      <c r="B38" s="16"/>
      <c r="C38" s="16"/>
      <c r="D38" s="16"/>
      <c r="E38" s="16"/>
      <c r="F38" s="16"/>
      <c r="G38" s="16"/>
      <c r="H38" s="16"/>
      <c r="I38" s="16"/>
    </row>
    <row r="39" spans="1:9" x14ac:dyDescent="0.25">
      <c r="A39" s="16"/>
      <c r="B39" s="16"/>
      <c r="C39" s="16"/>
      <c r="D39" s="16"/>
      <c r="E39" s="16"/>
      <c r="F39" s="16"/>
      <c r="G39" s="16"/>
      <c r="H39" s="16"/>
      <c r="I39" s="16"/>
    </row>
    <row r="40" spans="1:9" x14ac:dyDescent="0.25">
      <c r="A40" s="16"/>
      <c r="B40" s="16"/>
      <c r="C40" s="16"/>
      <c r="D40" s="16"/>
      <c r="E40" s="16"/>
      <c r="F40" s="16"/>
      <c r="G40" s="16"/>
      <c r="H40" s="16"/>
      <c r="I40" s="16"/>
    </row>
  </sheetData>
  <mergeCells count="11">
    <mergeCell ref="A12:C12"/>
    <mergeCell ref="B13:C13"/>
    <mergeCell ref="B14:C14"/>
    <mergeCell ref="B15:C15"/>
    <mergeCell ref="A33:I40"/>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89D"/>
  </sheetPr>
  <dimension ref="A1:N76"/>
  <sheetViews>
    <sheetView workbookViewId="0">
      <selection activeCell="J1" sqref="J1"/>
    </sheetView>
  </sheetViews>
  <sheetFormatPr defaultRowHeight="15" x14ac:dyDescent="0.25"/>
  <cols>
    <col min="1" max="1" width="15.7109375" customWidth="1"/>
  </cols>
  <sheetData>
    <row r="1" spans="1:5" ht="23.25" x14ac:dyDescent="0.35">
      <c r="A1" s="80" t="s">
        <v>876</v>
      </c>
    </row>
    <row r="2" spans="1:5" x14ac:dyDescent="0.25">
      <c r="A2" s="4" t="str">
        <f>HYPERLINK("#CONTENTS!A1", "CONTENTS")</f>
        <v>CONTENTS</v>
      </c>
    </row>
    <row r="5" spans="1:5" x14ac:dyDescent="0.25">
      <c r="A5" s="5" t="s">
        <v>1</v>
      </c>
      <c r="B5" s="6"/>
      <c r="C5" s="6"/>
      <c r="D5" s="6"/>
      <c r="E5" s="7"/>
    </row>
    <row r="6" spans="1:5" ht="30" customHeight="1" x14ac:dyDescent="0.25">
      <c r="A6" s="11" t="s">
        <v>2</v>
      </c>
      <c r="B6" s="8" t="s">
        <v>877</v>
      </c>
      <c r="C6" s="8"/>
      <c r="D6" s="8"/>
      <c r="E6" s="8"/>
    </row>
    <row r="7" spans="1:5" x14ac:dyDescent="0.25">
      <c r="A7" s="12" t="s">
        <v>4</v>
      </c>
      <c r="B7" s="9" t="s">
        <v>878</v>
      </c>
      <c r="C7" s="9"/>
      <c r="D7" s="9"/>
      <c r="E7" s="9"/>
    </row>
    <row r="8" spans="1:5" x14ac:dyDescent="0.25">
      <c r="A8" s="12" t="s">
        <v>6</v>
      </c>
      <c r="B8" s="10" t="s">
        <v>879</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4" x14ac:dyDescent="0.25">
      <c r="A19" s="2" t="s">
        <v>880</v>
      </c>
    </row>
    <row r="20" spans="1:14" x14ac:dyDescent="0.25">
      <c r="A20" s="22" t="s">
        <v>881</v>
      </c>
    </row>
    <row r="22" spans="1:14" ht="15.75" thickBot="1" x14ac:dyDescent="0.3">
      <c r="A22" s="81"/>
      <c r="B22" s="81">
        <v>2010</v>
      </c>
      <c r="C22" s="81">
        <v>2011</v>
      </c>
      <c r="D22" s="81">
        <v>2012</v>
      </c>
      <c r="E22" s="81">
        <v>2013</v>
      </c>
      <c r="F22" s="81">
        <v>2014</v>
      </c>
      <c r="G22" s="81">
        <v>2015</v>
      </c>
      <c r="H22" s="81">
        <v>2016</v>
      </c>
      <c r="I22" s="81">
        <v>2017</v>
      </c>
      <c r="J22" s="81">
        <v>2018</v>
      </c>
      <c r="K22" s="81">
        <v>2019</v>
      </c>
      <c r="L22" s="81">
        <v>2020</v>
      </c>
      <c r="M22" s="81">
        <v>2021</v>
      </c>
      <c r="N22" s="81">
        <v>2022</v>
      </c>
    </row>
    <row r="23" spans="1:14" x14ac:dyDescent="0.25">
      <c r="A23" t="s">
        <v>21</v>
      </c>
      <c r="B23">
        <v>1</v>
      </c>
      <c r="C23">
        <v>0.94</v>
      </c>
      <c r="D23">
        <v>0.9</v>
      </c>
      <c r="E23">
        <v>0.86</v>
      </c>
      <c r="F23">
        <v>0.78</v>
      </c>
      <c r="G23">
        <v>0.76</v>
      </c>
      <c r="H23">
        <v>0.69</v>
      </c>
      <c r="I23">
        <v>0.68</v>
      </c>
      <c r="J23">
        <v>0.67</v>
      </c>
      <c r="K23">
        <v>0.66</v>
      </c>
      <c r="L23">
        <v>0.67</v>
      </c>
      <c r="M23">
        <v>0.65</v>
      </c>
      <c r="N23">
        <v>0.66</v>
      </c>
    </row>
    <row r="24" spans="1:14" x14ac:dyDescent="0.25">
      <c r="A24" t="s">
        <v>23</v>
      </c>
      <c r="B24" s="26" t="s">
        <v>22</v>
      </c>
      <c r="C24">
        <v>0.8</v>
      </c>
      <c r="D24">
        <v>0.34</v>
      </c>
      <c r="E24">
        <v>0.35</v>
      </c>
      <c r="F24">
        <v>0.74</v>
      </c>
      <c r="G24">
        <v>0.6</v>
      </c>
      <c r="H24">
        <v>0.47</v>
      </c>
      <c r="I24">
        <v>0.81</v>
      </c>
      <c r="J24">
        <v>0.68</v>
      </c>
      <c r="K24">
        <v>0.63</v>
      </c>
      <c r="L24">
        <v>0.62</v>
      </c>
      <c r="M24">
        <v>0.6</v>
      </c>
      <c r="N24">
        <v>0.68</v>
      </c>
    </row>
    <row r="25" spans="1:14" x14ac:dyDescent="0.25">
      <c r="A25" t="s">
        <v>24</v>
      </c>
      <c r="B25">
        <v>1.4</v>
      </c>
      <c r="C25">
        <v>1.1399999999999999</v>
      </c>
      <c r="D25">
        <v>1.23</v>
      </c>
      <c r="E25">
        <v>1.1200000000000001</v>
      </c>
      <c r="F25">
        <v>0.88</v>
      </c>
      <c r="G25">
        <v>0.9</v>
      </c>
      <c r="H25">
        <v>1.23</v>
      </c>
      <c r="I25">
        <v>1.21</v>
      </c>
      <c r="J25">
        <v>0.56000000000000005</v>
      </c>
      <c r="K25">
        <v>0.83</v>
      </c>
      <c r="L25">
        <v>0.97</v>
      </c>
      <c r="M25">
        <v>0.76</v>
      </c>
      <c r="N25">
        <v>0.59</v>
      </c>
    </row>
    <row r="26" spans="1:14" ht="15.75" thickBot="1" x14ac:dyDescent="0.3">
      <c r="A26" s="81" t="s">
        <v>25</v>
      </c>
      <c r="B26" s="82" t="s">
        <v>22</v>
      </c>
      <c r="C26" s="81">
        <v>1.73</v>
      </c>
      <c r="D26" s="81">
        <v>1.59</v>
      </c>
      <c r="E26" s="81">
        <v>2.12</v>
      </c>
      <c r="F26" s="81">
        <v>1.69</v>
      </c>
      <c r="G26" s="81">
        <v>1.43</v>
      </c>
      <c r="H26" s="81">
        <v>1.75</v>
      </c>
      <c r="I26" s="81">
        <v>1.29</v>
      </c>
      <c r="J26" s="81">
        <v>1.42</v>
      </c>
      <c r="K26" s="81">
        <v>1.23</v>
      </c>
      <c r="L26" s="81">
        <v>1.31</v>
      </c>
      <c r="M26" s="81">
        <v>1.02</v>
      </c>
      <c r="N26" s="81">
        <v>0.79</v>
      </c>
    </row>
    <row r="30" spans="1:14" x14ac:dyDescent="0.25">
      <c r="A30" s="2" t="s">
        <v>880</v>
      </c>
    </row>
    <row r="31" spans="1:14" x14ac:dyDescent="0.25">
      <c r="A31" s="22" t="s">
        <v>882</v>
      </c>
    </row>
    <row r="33" spans="1:14" ht="15.75" thickBot="1" x14ac:dyDescent="0.3">
      <c r="A33" s="81"/>
      <c r="B33" s="81">
        <v>2010</v>
      </c>
      <c r="C33" s="81">
        <v>2011</v>
      </c>
      <c r="D33" s="81">
        <v>2012</v>
      </c>
      <c r="E33" s="81">
        <v>2013</v>
      </c>
      <c r="F33" s="81">
        <v>2014</v>
      </c>
      <c r="G33" s="81">
        <v>2015</v>
      </c>
      <c r="H33" s="81">
        <v>2016</v>
      </c>
      <c r="I33" s="81">
        <v>2017</v>
      </c>
      <c r="J33" s="81">
        <v>2018</v>
      </c>
      <c r="K33" s="81">
        <v>2019</v>
      </c>
      <c r="L33" s="81">
        <v>2020</v>
      </c>
      <c r="M33" s="81">
        <v>2021</v>
      </c>
      <c r="N33" s="81">
        <v>2022</v>
      </c>
    </row>
    <row r="34" spans="1:14" x14ac:dyDescent="0.25">
      <c r="A34" t="s">
        <v>21</v>
      </c>
      <c r="B34">
        <v>1.3</v>
      </c>
      <c r="C34">
        <v>1.28</v>
      </c>
      <c r="D34">
        <v>1.22</v>
      </c>
      <c r="E34">
        <v>1.1100000000000001</v>
      </c>
      <c r="F34">
        <v>1.03</v>
      </c>
      <c r="G34">
        <v>0.99</v>
      </c>
      <c r="H34">
        <v>0.92</v>
      </c>
      <c r="I34">
        <v>0.89</v>
      </c>
      <c r="J34">
        <v>0.9</v>
      </c>
      <c r="K34">
        <v>0.89</v>
      </c>
      <c r="L34">
        <v>0.9</v>
      </c>
      <c r="M34">
        <v>0.87</v>
      </c>
      <c r="N34">
        <v>0.88</v>
      </c>
    </row>
    <row r="35" spans="1:14" x14ac:dyDescent="0.25">
      <c r="A35" t="s">
        <v>23</v>
      </c>
      <c r="B35" s="26" t="s">
        <v>22</v>
      </c>
      <c r="C35">
        <v>1.1599999999999999</v>
      </c>
      <c r="D35">
        <v>0.42</v>
      </c>
      <c r="E35">
        <v>0.48</v>
      </c>
      <c r="F35">
        <v>0.81</v>
      </c>
      <c r="G35">
        <v>0.72</v>
      </c>
      <c r="H35">
        <v>0.6</v>
      </c>
      <c r="I35">
        <v>1.24</v>
      </c>
      <c r="J35">
        <v>0.94</v>
      </c>
      <c r="K35">
        <v>0.82</v>
      </c>
      <c r="L35">
        <v>0.95</v>
      </c>
      <c r="M35">
        <v>0.83</v>
      </c>
      <c r="N35">
        <v>0.82</v>
      </c>
    </row>
    <row r="36" spans="1:14" x14ac:dyDescent="0.25">
      <c r="A36" t="s">
        <v>24</v>
      </c>
      <c r="B36">
        <v>1.4</v>
      </c>
      <c r="C36">
        <v>1.47</v>
      </c>
      <c r="D36">
        <v>1.89</v>
      </c>
      <c r="E36">
        <v>1.19</v>
      </c>
      <c r="F36">
        <v>0.87</v>
      </c>
      <c r="G36">
        <v>1</v>
      </c>
      <c r="H36">
        <v>1.68</v>
      </c>
      <c r="I36">
        <v>1.52</v>
      </c>
      <c r="J36">
        <v>0.75</v>
      </c>
      <c r="K36">
        <v>1.24</v>
      </c>
      <c r="L36">
        <v>1</v>
      </c>
      <c r="M36">
        <v>0.91</v>
      </c>
      <c r="N36">
        <v>0.68</v>
      </c>
    </row>
    <row r="37" spans="1:14" ht="15.75" thickBot="1" x14ac:dyDescent="0.3">
      <c r="A37" s="81" t="s">
        <v>25</v>
      </c>
      <c r="B37" s="82" t="s">
        <v>22</v>
      </c>
      <c r="C37" s="81">
        <v>2.56</v>
      </c>
      <c r="D37" s="81">
        <v>2.2599999999999998</v>
      </c>
      <c r="E37" s="81">
        <v>2.74</v>
      </c>
      <c r="F37" s="81">
        <v>2.7</v>
      </c>
      <c r="G37" s="81">
        <v>1.8</v>
      </c>
      <c r="H37" s="81">
        <v>2.35</v>
      </c>
      <c r="I37" s="81">
        <v>1.64</v>
      </c>
      <c r="J37" s="81">
        <v>2.0099999999999998</v>
      </c>
      <c r="K37" s="81">
        <v>1.63</v>
      </c>
      <c r="L37" s="81">
        <v>1.89</v>
      </c>
      <c r="M37" s="81">
        <v>1.18</v>
      </c>
      <c r="N37" s="81">
        <v>0.92</v>
      </c>
    </row>
    <row r="41" spans="1:14" x14ac:dyDescent="0.25">
      <c r="A41" s="2" t="s">
        <v>880</v>
      </c>
    </row>
    <row r="42" spans="1:14" x14ac:dyDescent="0.25">
      <c r="A42" s="22" t="s">
        <v>883</v>
      </c>
    </row>
    <row r="44" spans="1:14" ht="15.75" thickBot="1" x14ac:dyDescent="0.3">
      <c r="A44" s="81"/>
      <c r="B44" s="81">
        <v>2010</v>
      </c>
      <c r="C44" s="81">
        <v>2011</v>
      </c>
      <c r="D44" s="81">
        <v>2012</v>
      </c>
      <c r="E44" s="81">
        <v>2013</v>
      </c>
      <c r="F44" s="81">
        <v>2014</v>
      </c>
      <c r="G44" s="81">
        <v>2015</v>
      </c>
      <c r="H44" s="81">
        <v>2016</v>
      </c>
      <c r="I44" s="81">
        <v>2017</v>
      </c>
      <c r="J44" s="81">
        <v>2018</v>
      </c>
      <c r="K44" s="81">
        <v>2019</v>
      </c>
      <c r="L44" s="81">
        <v>2020</v>
      </c>
      <c r="M44" s="81">
        <v>2021</v>
      </c>
      <c r="N44" s="81">
        <v>2022</v>
      </c>
    </row>
    <row r="45" spans="1:14" x14ac:dyDescent="0.25">
      <c r="A45" t="s">
        <v>21</v>
      </c>
      <c r="B45">
        <v>0.7</v>
      </c>
      <c r="C45">
        <v>0.62</v>
      </c>
      <c r="D45">
        <v>0.59</v>
      </c>
      <c r="E45">
        <v>0.61</v>
      </c>
      <c r="F45">
        <v>0.53</v>
      </c>
      <c r="G45">
        <v>0.54</v>
      </c>
      <c r="H45">
        <v>0.47</v>
      </c>
      <c r="I45">
        <v>0.47</v>
      </c>
      <c r="J45">
        <v>0.44</v>
      </c>
      <c r="K45">
        <v>0.44</v>
      </c>
      <c r="L45">
        <v>0.44</v>
      </c>
      <c r="M45">
        <v>0.43</v>
      </c>
      <c r="N45">
        <v>0.44</v>
      </c>
    </row>
    <row r="46" spans="1:14" x14ac:dyDescent="0.25">
      <c r="A46" t="s">
        <v>23</v>
      </c>
      <c r="B46" s="26" t="s">
        <v>22</v>
      </c>
      <c r="C46">
        <v>0.43</v>
      </c>
      <c r="D46">
        <v>0.24</v>
      </c>
      <c r="E46">
        <v>0.21</v>
      </c>
      <c r="F46">
        <v>0.69</v>
      </c>
      <c r="G46">
        <v>0.45</v>
      </c>
      <c r="H46">
        <v>0.34</v>
      </c>
      <c r="I46">
        <v>0.36</v>
      </c>
      <c r="J46">
        <v>0.43</v>
      </c>
      <c r="K46">
        <v>0.45</v>
      </c>
      <c r="L46">
        <v>0.28999999999999998</v>
      </c>
      <c r="M46">
        <v>0.35</v>
      </c>
      <c r="N46">
        <v>0.5</v>
      </c>
    </row>
    <row r="47" spans="1:14" x14ac:dyDescent="0.25">
      <c r="A47" t="s">
        <v>24</v>
      </c>
      <c r="B47">
        <v>1.3</v>
      </c>
      <c r="C47">
        <v>0.82</v>
      </c>
      <c r="D47">
        <v>0.64</v>
      </c>
      <c r="E47">
        <v>0.95</v>
      </c>
      <c r="F47">
        <v>0.92</v>
      </c>
      <c r="G47">
        <v>0.82</v>
      </c>
      <c r="H47">
        <v>0.97</v>
      </c>
      <c r="I47">
        <v>0.93</v>
      </c>
      <c r="J47">
        <v>0.37</v>
      </c>
      <c r="K47">
        <v>0.51</v>
      </c>
      <c r="L47">
        <v>0.83</v>
      </c>
      <c r="M47">
        <v>0.56999999999999995</v>
      </c>
      <c r="N47">
        <v>0.49</v>
      </c>
    </row>
    <row r="48" spans="1:14" ht="15.75" thickBot="1" x14ac:dyDescent="0.3">
      <c r="A48" s="81" t="s">
        <v>25</v>
      </c>
      <c r="B48" s="82" t="s">
        <v>22</v>
      </c>
      <c r="C48" s="81">
        <v>0.96</v>
      </c>
      <c r="D48" s="81">
        <v>0.94</v>
      </c>
      <c r="E48" s="81">
        <v>1.5</v>
      </c>
      <c r="F48" s="81">
        <v>0.84</v>
      </c>
      <c r="G48" s="81">
        <v>1.04</v>
      </c>
      <c r="H48" s="81">
        <v>1.24</v>
      </c>
      <c r="I48" s="81">
        <v>0.92</v>
      </c>
      <c r="J48" s="81">
        <v>0.82</v>
      </c>
      <c r="K48" s="81">
        <v>0.84</v>
      </c>
      <c r="L48" s="81">
        <v>0.76</v>
      </c>
      <c r="M48" s="81">
        <v>0.86</v>
      </c>
      <c r="N48" s="81">
        <v>0.67</v>
      </c>
    </row>
    <row r="50" spans="1:9" x14ac:dyDescent="0.25">
      <c r="A50" t="s">
        <v>28</v>
      </c>
    </row>
    <row r="51" spans="1:9" x14ac:dyDescent="0.25">
      <c r="A51" t="s">
        <v>884</v>
      </c>
    </row>
    <row r="53" spans="1:9" x14ac:dyDescent="0.25">
      <c r="A53" s="28" t="s">
        <v>30</v>
      </c>
    </row>
    <row r="54" spans="1:9" x14ac:dyDescent="0.25">
      <c r="A54" t="s">
        <v>31</v>
      </c>
    </row>
    <row r="56" spans="1:9" x14ac:dyDescent="0.25">
      <c r="A56" s="28" t="s">
        <v>32</v>
      </c>
    </row>
    <row r="57" spans="1:9" x14ac:dyDescent="0.25">
      <c r="A57" t="s">
        <v>46</v>
      </c>
    </row>
    <row r="58" spans="1:9" x14ac:dyDescent="0.25">
      <c r="A58" t="s">
        <v>222</v>
      </c>
    </row>
    <row r="63" spans="1:9" x14ac:dyDescent="0.25">
      <c r="A63" s="29" t="s">
        <v>35</v>
      </c>
    </row>
    <row r="64" spans="1:9" x14ac:dyDescent="0.25">
      <c r="A64" s="30" t="s">
        <v>885</v>
      </c>
      <c r="B64" s="16"/>
      <c r="C64" s="16"/>
      <c r="D64" s="16"/>
      <c r="E64" s="16"/>
      <c r="F64" s="16"/>
      <c r="G64" s="16"/>
      <c r="H64" s="16"/>
      <c r="I64" s="16"/>
    </row>
    <row r="65" spans="1:9" x14ac:dyDescent="0.25">
      <c r="A65" s="16"/>
      <c r="B65" s="16"/>
      <c r="C65" s="16"/>
      <c r="D65" s="16"/>
      <c r="E65" s="16"/>
      <c r="F65" s="16"/>
      <c r="G65" s="16"/>
      <c r="H65" s="16"/>
      <c r="I65" s="16"/>
    </row>
    <row r="66" spans="1:9" x14ac:dyDescent="0.25">
      <c r="A66" s="16"/>
      <c r="B66" s="16"/>
      <c r="C66" s="16"/>
      <c r="D66" s="16"/>
      <c r="E66" s="16"/>
      <c r="F66" s="16"/>
      <c r="G66" s="16"/>
      <c r="H66" s="16"/>
      <c r="I66" s="16"/>
    </row>
    <row r="67" spans="1:9" x14ac:dyDescent="0.25">
      <c r="A67" s="16"/>
      <c r="B67" s="16"/>
      <c r="C67" s="16"/>
      <c r="D67" s="16"/>
      <c r="E67" s="16"/>
      <c r="F67" s="16"/>
      <c r="G67" s="16"/>
      <c r="H67" s="16"/>
      <c r="I67" s="16"/>
    </row>
    <row r="68" spans="1:9" x14ac:dyDescent="0.25">
      <c r="A68" s="16"/>
      <c r="B68" s="16"/>
      <c r="C68" s="16"/>
      <c r="D68" s="16"/>
      <c r="E68" s="16"/>
      <c r="F68" s="16"/>
      <c r="G68" s="16"/>
      <c r="H68" s="16"/>
      <c r="I68" s="16"/>
    </row>
    <row r="69" spans="1:9" x14ac:dyDescent="0.25">
      <c r="A69" s="16"/>
      <c r="B69" s="16"/>
      <c r="C69" s="16"/>
      <c r="D69" s="16"/>
      <c r="E69" s="16"/>
      <c r="F69" s="16"/>
      <c r="G69" s="16"/>
      <c r="H69" s="16"/>
      <c r="I69" s="16"/>
    </row>
    <row r="70" spans="1:9" x14ac:dyDescent="0.25">
      <c r="A70" s="16"/>
      <c r="B70" s="16"/>
      <c r="C70" s="16"/>
      <c r="D70" s="16"/>
      <c r="E70" s="16"/>
      <c r="F70" s="16"/>
      <c r="G70" s="16"/>
      <c r="H70" s="16"/>
      <c r="I70" s="16"/>
    </row>
    <row r="71" spans="1:9" x14ac:dyDescent="0.25">
      <c r="A71" s="16"/>
      <c r="B71" s="16"/>
      <c r="C71" s="16"/>
      <c r="D71" s="16"/>
      <c r="E71" s="16"/>
      <c r="F71" s="16"/>
      <c r="G71" s="16"/>
      <c r="H71" s="16"/>
      <c r="I71" s="16"/>
    </row>
    <row r="72" spans="1:9" x14ac:dyDescent="0.25">
      <c r="A72" s="16"/>
      <c r="B72" s="16"/>
      <c r="C72" s="16"/>
      <c r="D72" s="16"/>
      <c r="E72" s="16"/>
      <c r="F72" s="16"/>
      <c r="G72" s="16"/>
      <c r="H72" s="16"/>
      <c r="I72" s="16"/>
    </row>
    <row r="73" spans="1:9" x14ac:dyDescent="0.25">
      <c r="A73" s="16"/>
      <c r="B73" s="16"/>
      <c r="C73" s="16"/>
      <c r="D73" s="16"/>
      <c r="E73" s="16"/>
      <c r="F73" s="16"/>
      <c r="G73" s="16"/>
      <c r="H73" s="16"/>
      <c r="I73" s="16"/>
    </row>
    <row r="74" spans="1:9" x14ac:dyDescent="0.25">
      <c r="A74" s="16"/>
      <c r="B74" s="16"/>
      <c r="C74" s="16"/>
      <c r="D74" s="16"/>
      <c r="E74" s="16"/>
      <c r="F74" s="16"/>
      <c r="G74" s="16"/>
      <c r="H74" s="16"/>
      <c r="I74" s="16"/>
    </row>
    <row r="75" spans="1:9" x14ac:dyDescent="0.25">
      <c r="A75" s="16"/>
      <c r="B75" s="16"/>
      <c r="C75" s="16"/>
      <c r="D75" s="16"/>
      <c r="E75" s="16"/>
      <c r="F75" s="16"/>
      <c r="G75" s="16"/>
      <c r="H75" s="16"/>
      <c r="I75" s="16"/>
    </row>
    <row r="76" spans="1:9" x14ac:dyDescent="0.25">
      <c r="A76" s="16"/>
      <c r="B76" s="16"/>
      <c r="C76" s="16"/>
      <c r="D76" s="16"/>
      <c r="E76" s="16"/>
      <c r="F76" s="16"/>
      <c r="G76" s="16"/>
      <c r="H76" s="16"/>
      <c r="I76" s="16"/>
    </row>
  </sheetData>
  <mergeCells count="11">
    <mergeCell ref="A12:C12"/>
    <mergeCell ref="B13:C13"/>
    <mergeCell ref="B14:C14"/>
    <mergeCell ref="B15:C15"/>
    <mergeCell ref="A64:I76"/>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89D"/>
  </sheetPr>
  <dimension ref="A1:M66"/>
  <sheetViews>
    <sheetView workbookViewId="0">
      <selection activeCell="J1" sqref="J1"/>
    </sheetView>
  </sheetViews>
  <sheetFormatPr defaultRowHeight="15" x14ac:dyDescent="0.25"/>
  <cols>
    <col min="1" max="1" width="15.7109375" customWidth="1"/>
  </cols>
  <sheetData>
    <row r="1" spans="1:6" ht="23.25" x14ac:dyDescent="0.35">
      <c r="A1" s="80" t="s">
        <v>876</v>
      </c>
    </row>
    <row r="2" spans="1:6" x14ac:dyDescent="0.25">
      <c r="A2" s="4" t="str">
        <f>HYPERLINK("#CONTENTS!A1", "CONTENTS")</f>
        <v>CONTENTS</v>
      </c>
    </row>
    <row r="5" spans="1:6" x14ac:dyDescent="0.25">
      <c r="A5" s="5" t="s">
        <v>1</v>
      </c>
      <c r="B5" s="6"/>
      <c r="C5" s="6"/>
      <c r="D5" s="6"/>
      <c r="E5" s="6"/>
      <c r="F5" s="7"/>
    </row>
    <row r="6" spans="1:6" ht="30" customHeight="1" x14ac:dyDescent="0.25">
      <c r="A6" s="11" t="s">
        <v>2</v>
      </c>
      <c r="B6" s="8" t="s">
        <v>886</v>
      </c>
      <c r="C6" s="8"/>
      <c r="D6" s="8"/>
      <c r="E6" s="8"/>
      <c r="F6" s="8"/>
    </row>
    <row r="7" spans="1:6" x14ac:dyDescent="0.25">
      <c r="A7" s="12" t="s">
        <v>4</v>
      </c>
      <c r="B7" s="9" t="s">
        <v>887</v>
      </c>
      <c r="C7" s="9"/>
      <c r="D7" s="9"/>
      <c r="E7" s="9"/>
      <c r="F7" s="9"/>
    </row>
    <row r="8" spans="1:6" x14ac:dyDescent="0.25">
      <c r="A8" s="12" t="s">
        <v>6</v>
      </c>
      <c r="B8" s="10" t="s">
        <v>888</v>
      </c>
      <c r="C8" s="9"/>
      <c r="D8" s="9"/>
      <c r="E8" s="9"/>
      <c r="F8" s="9"/>
    </row>
    <row r="9" spans="1:6" x14ac:dyDescent="0.25">
      <c r="A9" s="12" t="s">
        <v>8</v>
      </c>
      <c r="B9" s="10" t="s">
        <v>9</v>
      </c>
      <c r="C9" s="9"/>
      <c r="D9" s="9"/>
      <c r="E9" s="9"/>
      <c r="F9" s="9"/>
    </row>
    <row r="10" spans="1:6" x14ac:dyDescent="0.25">
      <c r="A10" s="13" t="s">
        <v>10</v>
      </c>
      <c r="B10" s="14" t="s">
        <v>11</v>
      </c>
      <c r="C10" s="15"/>
      <c r="D10" s="15"/>
      <c r="E10" s="15"/>
      <c r="F10" s="15"/>
    </row>
    <row r="12" spans="1:6" x14ac:dyDescent="0.25">
      <c r="A12" s="5" t="s">
        <v>12</v>
      </c>
      <c r="B12" s="6"/>
      <c r="C12" s="7"/>
    </row>
    <row r="13" spans="1:6" x14ac:dyDescent="0.25">
      <c r="A13" s="20" t="s">
        <v>13</v>
      </c>
      <c r="B13" s="17" t="s">
        <v>14</v>
      </c>
      <c r="C13" s="17"/>
    </row>
    <row r="14" spans="1:6" x14ac:dyDescent="0.25">
      <c r="A14" s="12" t="s">
        <v>15</v>
      </c>
      <c r="B14" s="31" t="s">
        <v>40</v>
      </c>
      <c r="C14" s="31"/>
    </row>
    <row r="15" spans="1:6" x14ac:dyDescent="0.25">
      <c r="A15" s="13" t="s">
        <v>17</v>
      </c>
      <c r="B15" s="19" t="s">
        <v>40</v>
      </c>
      <c r="C15" s="19"/>
    </row>
    <row r="19" spans="1:13" x14ac:dyDescent="0.25">
      <c r="A19" s="2" t="s">
        <v>889</v>
      </c>
    </row>
    <row r="20" spans="1:13" x14ac:dyDescent="0.25">
      <c r="A20" s="32" t="s">
        <v>419</v>
      </c>
    </row>
    <row r="22" spans="1:13" ht="15.75" thickBot="1" x14ac:dyDescent="0.3">
      <c r="A22" s="81"/>
      <c r="B22" s="81">
        <v>2010</v>
      </c>
      <c r="C22" s="81">
        <v>2011</v>
      </c>
      <c r="D22" s="81">
        <v>2012</v>
      </c>
      <c r="E22" s="81">
        <v>2013</v>
      </c>
      <c r="F22" s="81">
        <v>2014</v>
      </c>
      <c r="G22" s="81">
        <v>2015</v>
      </c>
      <c r="H22" s="81">
        <v>2016</v>
      </c>
      <c r="I22" s="81">
        <v>2017</v>
      </c>
      <c r="J22" s="81">
        <v>2018</v>
      </c>
      <c r="K22" s="81">
        <v>2019</v>
      </c>
      <c r="L22" s="81">
        <v>2020</v>
      </c>
      <c r="M22" s="81">
        <v>2023</v>
      </c>
    </row>
    <row r="23" spans="1:13" x14ac:dyDescent="0.25">
      <c r="A23" t="s">
        <v>21</v>
      </c>
      <c r="B23">
        <v>13.1</v>
      </c>
      <c r="C23">
        <v>13.2</v>
      </c>
      <c r="D23">
        <v>12.8</v>
      </c>
      <c r="E23">
        <v>14.1</v>
      </c>
      <c r="F23">
        <v>13.6</v>
      </c>
      <c r="G23">
        <v>13.2</v>
      </c>
      <c r="H23">
        <v>12.5</v>
      </c>
      <c r="I23">
        <v>11.5</v>
      </c>
      <c r="J23">
        <v>11.5</v>
      </c>
      <c r="K23">
        <v>11</v>
      </c>
      <c r="L23">
        <v>10.7</v>
      </c>
      <c r="M23">
        <v>10</v>
      </c>
    </row>
    <row r="24" spans="1:13" x14ac:dyDescent="0.25">
      <c r="A24" t="s">
        <v>23</v>
      </c>
      <c r="B24">
        <v>14.2</v>
      </c>
      <c r="C24">
        <v>15.7</v>
      </c>
      <c r="D24">
        <v>9.9</v>
      </c>
      <c r="E24">
        <v>9.1999999999999993</v>
      </c>
      <c r="F24">
        <v>9.1</v>
      </c>
      <c r="G24">
        <v>7.7</v>
      </c>
      <c r="H24">
        <v>8.4</v>
      </c>
      <c r="I24">
        <v>7.8</v>
      </c>
      <c r="J24">
        <v>7.4</v>
      </c>
      <c r="K24">
        <v>7.5</v>
      </c>
      <c r="L24">
        <v>7.3</v>
      </c>
      <c r="M24">
        <v>6.3</v>
      </c>
    </row>
    <row r="25" spans="1:13" x14ac:dyDescent="0.25">
      <c r="A25" t="s">
        <v>24</v>
      </c>
      <c r="B25">
        <v>4.5999999999999996</v>
      </c>
      <c r="C25">
        <v>3.6</v>
      </c>
      <c r="D25">
        <v>3.2</v>
      </c>
      <c r="E25">
        <v>2.9</v>
      </c>
      <c r="F25">
        <v>2.5</v>
      </c>
      <c r="G25">
        <v>2.8</v>
      </c>
      <c r="H25">
        <v>3</v>
      </c>
      <c r="I25">
        <v>3</v>
      </c>
      <c r="J25">
        <v>2.6</v>
      </c>
      <c r="K25">
        <v>2.7</v>
      </c>
      <c r="L25">
        <v>2.4</v>
      </c>
      <c r="M25">
        <v>1.4</v>
      </c>
    </row>
    <row r="26" spans="1:13" ht="15.75" thickBot="1" x14ac:dyDescent="0.3">
      <c r="A26" s="81" t="s">
        <v>25</v>
      </c>
      <c r="B26" s="82" t="s">
        <v>22</v>
      </c>
      <c r="C26" s="82" t="s">
        <v>22</v>
      </c>
      <c r="D26" s="82" t="s">
        <v>22</v>
      </c>
      <c r="E26" s="81">
        <v>20.2</v>
      </c>
      <c r="F26" s="81">
        <v>21.1</v>
      </c>
      <c r="G26" s="81">
        <v>16.8</v>
      </c>
      <c r="H26" s="81">
        <v>18.2</v>
      </c>
      <c r="I26" s="81">
        <v>14</v>
      </c>
      <c r="J26" s="81">
        <v>14.7</v>
      </c>
      <c r="K26" s="81">
        <v>10.7</v>
      </c>
      <c r="L26" s="81">
        <v>9.8000000000000007</v>
      </c>
      <c r="M26" s="81">
        <v>8.5</v>
      </c>
    </row>
    <row r="30" spans="1:13" x14ac:dyDescent="0.25">
      <c r="A30" s="2" t="s">
        <v>889</v>
      </c>
    </row>
    <row r="31" spans="1:13" x14ac:dyDescent="0.25">
      <c r="A31" s="32" t="s">
        <v>420</v>
      </c>
    </row>
    <row r="33" spans="1:13" ht="15.75" thickBot="1" x14ac:dyDescent="0.3">
      <c r="A33" s="81"/>
      <c r="B33" s="81">
        <v>2010</v>
      </c>
      <c r="C33" s="81">
        <v>2011</v>
      </c>
      <c r="D33" s="81">
        <v>2012</v>
      </c>
      <c r="E33" s="81">
        <v>2013</v>
      </c>
      <c r="F33" s="81">
        <v>2014</v>
      </c>
      <c r="G33" s="81">
        <v>2015</v>
      </c>
      <c r="H33" s="81">
        <v>2016</v>
      </c>
      <c r="I33" s="81">
        <v>2017</v>
      </c>
      <c r="J33" s="81">
        <v>2018</v>
      </c>
      <c r="K33" s="81">
        <v>2019</v>
      </c>
      <c r="L33" s="81">
        <v>2020</v>
      </c>
      <c r="M33" s="81">
        <v>2023</v>
      </c>
    </row>
    <row r="34" spans="1:13" x14ac:dyDescent="0.25">
      <c r="A34" t="s">
        <v>21</v>
      </c>
      <c r="B34">
        <v>16.399999999999999</v>
      </c>
      <c r="C34">
        <v>15.8</v>
      </c>
      <c r="D34">
        <v>15.3</v>
      </c>
      <c r="E34">
        <v>16.600000000000001</v>
      </c>
      <c r="F34">
        <v>16</v>
      </c>
      <c r="G34">
        <v>15.6</v>
      </c>
      <c r="H34">
        <v>15.1</v>
      </c>
      <c r="I34">
        <v>14.1</v>
      </c>
      <c r="J34">
        <v>14.1</v>
      </c>
      <c r="K34">
        <v>13.4</v>
      </c>
      <c r="L34">
        <v>13.7</v>
      </c>
      <c r="M34">
        <v>12.3</v>
      </c>
    </row>
    <row r="35" spans="1:13" x14ac:dyDescent="0.25">
      <c r="A35" t="s">
        <v>23</v>
      </c>
      <c r="B35">
        <v>15.7</v>
      </c>
      <c r="C35">
        <v>18.5</v>
      </c>
      <c r="D35">
        <v>10.5</v>
      </c>
      <c r="E35">
        <v>9.5</v>
      </c>
      <c r="F35">
        <v>14.6</v>
      </c>
      <c r="G35">
        <v>13.1</v>
      </c>
      <c r="H35">
        <v>13.8</v>
      </c>
      <c r="I35">
        <v>11.3</v>
      </c>
      <c r="J35">
        <v>12.4</v>
      </c>
      <c r="K35">
        <v>10.5</v>
      </c>
      <c r="L35">
        <v>9.4</v>
      </c>
      <c r="M35">
        <v>9.6999999999999993</v>
      </c>
    </row>
    <row r="36" spans="1:13" x14ac:dyDescent="0.25">
      <c r="A36" t="s">
        <v>24</v>
      </c>
      <c r="B36">
        <v>3.9</v>
      </c>
      <c r="C36">
        <v>3.5</v>
      </c>
      <c r="D36">
        <v>4.4000000000000004</v>
      </c>
      <c r="E36">
        <v>3</v>
      </c>
      <c r="F36">
        <v>1.5</v>
      </c>
      <c r="G36">
        <v>2.2999999999999998</v>
      </c>
      <c r="H36">
        <v>2.5</v>
      </c>
      <c r="I36">
        <v>2.4</v>
      </c>
      <c r="J36">
        <v>2.4</v>
      </c>
      <c r="K36">
        <v>1.9</v>
      </c>
      <c r="L36">
        <v>2.2000000000000002</v>
      </c>
      <c r="M36">
        <v>1.2</v>
      </c>
    </row>
    <row r="37" spans="1:13" ht="15.75" thickBot="1" x14ac:dyDescent="0.3">
      <c r="A37" s="81" t="s">
        <v>25</v>
      </c>
      <c r="B37" s="82" t="s">
        <v>22</v>
      </c>
      <c r="C37" s="82" t="s">
        <v>22</v>
      </c>
      <c r="D37" s="82" t="s">
        <v>22</v>
      </c>
      <c r="E37" s="81">
        <v>19.600000000000001</v>
      </c>
      <c r="F37" s="81">
        <v>18.5</v>
      </c>
      <c r="G37" s="81">
        <v>13</v>
      </c>
      <c r="H37" s="81">
        <v>15.4</v>
      </c>
      <c r="I37" s="81">
        <v>11.6</v>
      </c>
      <c r="J37" s="81">
        <v>14.5</v>
      </c>
      <c r="K37" s="81">
        <v>8.6</v>
      </c>
      <c r="L37" s="81">
        <v>9.3000000000000007</v>
      </c>
      <c r="M37" s="81">
        <v>9.3000000000000007</v>
      </c>
    </row>
    <row r="41" spans="1:13" x14ac:dyDescent="0.25">
      <c r="A41" s="2" t="s">
        <v>889</v>
      </c>
    </row>
    <row r="42" spans="1:13" x14ac:dyDescent="0.25">
      <c r="A42" s="32" t="s">
        <v>421</v>
      </c>
    </row>
    <row r="44" spans="1:13" ht="15.75" thickBot="1" x14ac:dyDescent="0.3">
      <c r="A44" s="81"/>
      <c r="B44" s="81">
        <v>2010</v>
      </c>
      <c r="C44" s="81">
        <v>2011</v>
      </c>
      <c r="D44" s="81">
        <v>2012</v>
      </c>
      <c r="E44" s="81">
        <v>2013</v>
      </c>
      <c r="F44" s="81">
        <v>2014</v>
      </c>
      <c r="G44" s="81">
        <v>2015</v>
      </c>
      <c r="H44" s="81">
        <v>2016</v>
      </c>
      <c r="I44" s="81">
        <v>2017</v>
      </c>
      <c r="J44" s="81">
        <v>2018</v>
      </c>
      <c r="K44" s="81">
        <v>2019</v>
      </c>
      <c r="L44" s="81">
        <v>2020</v>
      </c>
      <c r="M44" s="81">
        <v>2023</v>
      </c>
    </row>
    <row r="45" spans="1:13" x14ac:dyDescent="0.25">
      <c r="A45" t="s">
        <v>21</v>
      </c>
      <c r="B45">
        <v>12.5</v>
      </c>
      <c r="C45">
        <v>12.6</v>
      </c>
      <c r="D45">
        <v>12.2</v>
      </c>
      <c r="E45">
        <v>13.6</v>
      </c>
      <c r="F45">
        <v>13.1</v>
      </c>
      <c r="G45">
        <v>12.7</v>
      </c>
      <c r="H45">
        <v>11.9</v>
      </c>
      <c r="I45">
        <v>11</v>
      </c>
      <c r="J45">
        <v>10.9</v>
      </c>
      <c r="K45">
        <v>10.6</v>
      </c>
      <c r="L45">
        <v>10.199999999999999</v>
      </c>
      <c r="M45">
        <v>9.6</v>
      </c>
    </row>
    <row r="46" spans="1:13" x14ac:dyDescent="0.25">
      <c r="A46" t="s">
        <v>23</v>
      </c>
      <c r="B46">
        <v>13.9</v>
      </c>
      <c r="C46">
        <v>15.3</v>
      </c>
      <c r="D46">
        <v>9.8000000000000007</v>
      </c>
      <c r="E46">
        <v>9.1</v>
      </c>
      <c r="F46">
        <v>8.4</v>
      </c>
      <c r="G46">
        <v>6.9</v>
      </c>
      <c r="H46">
        <v>7.7</v>
      </c>
      <c r="I46">
        <v>7.3</v>
      </c>
      <c r="J46">
        <v>6.7</v>
      </c>
      <c r="K46">
        <v>7.1</v>
      </c>
      <c r="L46">
        <v>7</v>
      </c>
      <c r="M46">
        <v>5.8</v>
      </c>
    </row>
    <row r="47" spans="1:13" x14ac:dyDescent="0.25">
      <c r="A47" t="s">
        <v>24</v>
      </c>
      <c r="B47">
        <v>4.8</v>
      </c>
      <c r="C47">
        <v>3.7</v>
      </c>
      <c r="D47">
        <v>2.9</v>
      </c>
      <c r="E47">
        <v>2.9</v>
      </c>
      <c r="F47">
        <v>2.8</v>
      </c>
      <c r="G47">
        <v>3</v>
      </c>
      <c r="H47">
        <v>3.1</v>
      </c>
      <c r="I47">
        <v>3.2</v>
      </c>
      <c r="J47">
        <v>2.7</v>
      </c>
      <c r="K47">
        <v>2.8</v>
      </c>
      <c r="L47">
        <v>2.4</v>
      </c>
      <c r="M47">
        <v>1.5</v>
      </c>
    </row>
    <row r="48" spans="1:13" ht="15.75" thickBot="1" x14ac:dyDescent="0.3">
      <c r="A48" s="81" t="s">
        <v>25</v>
      </c>
      <c r="B48" s="82" t="s">
        <v>22</v>
      </c>
      <c r="C48" s="82" t="s">
        <v>22</v>
      </c>
      <c r="D48" s="82" t="s">
        <v>22</v>
      </c>
      <c r="E48" s="81">
        <v>20.399999999999999</v>
      </c>
      <c r="F48" s="81">
        <v>22</v>
      </c>
      <c r="G48" s="81">
        <v>18.3</v>
      </c>
      <c r="H48" s="81">
        <v>19.2</v>
      </c>
      <c r="I48" s="81">
        <v>14.9</v>
      </c>
      <c r="J48" s="81">
        <v>14.8</v>
      </c>
      <c r="K48" s="81">
        <v>11.4</v>
      </c>
      <c r="L48" s="81">
        <v>10</v>
      </c>
      <c r="M48" s="81">
        <v>8.3000000000000007</v>
      </c>
    </row>
    <row r="50" spans="1:9" x14ac:dyDescent="0.25">
      <c r="A50" t="s">
        <v>28</v>
      </c>
    </row>
    <row r="51" spans="1:9" x14ac:dyDescent="0.25">
      <c r="A51" t="s">
        <v>890</v>
      </c>
    </row>
    <row r="53" spans="1:9" x14ac:dyDescent="0.25">
      <c r="A53" s="28" t="s">
        <v>30</v>
      </c>
    </row>
    <row r="54" spans="1:9" x14ac:dyDescent="0.25">
      <c r="A54" t="s">
        <v>31</v>
      </c>
    </row>
    <row r="56" spans="1:9" x14ac:dyDescent="0.25">
      <c r="A56" s="28" t="s">
        <v>32</v>
      </c>
    </row>
    <row r="57" spans="1:9" x14ac:dyDescent="0.25">
      <c r="A57" t="s">
        <v>46</v>
      </c>
    </row>
    <row r="62" spans="1:9" x14ac:dyDescent="0.25">
      <c r="A62" s="29" t="s">
        <v>35</v>
      </c>
    </row>
    <row r="63" spans="1:9" x14ac:dyDescent="0.25">
      <c r="A63" s="30" t="s">
        <v>891</v>
      </c>
      <c r="B63" s="16"/>
      <c r="C63" s="16"/>
      <c r="D63" s="16"/>
      <c r="E63" s="16"/>
      <c r="F63" s="16"/>
      <c r="G63" s="16"/>
      <c r="H63" s="16"/>
      <c r="I63" s="16"/>
    </row>
    <row r="64" spans="1:9" x14ac:dyDescent="0.25">
      <c r="A64" s="16"/>
      <c r="B64" s="16"/>
      <c r="C64" s="16"/>
      <c r="D64" s="16"/>
      <c r="E64" s="16"/>
      <c r="F64" s="16"/>
      <c r="G64" s="16"/>
      <c r="H64" s="16"/>
      <c r="I64" s="16"/>
    </row>
    <row r="65" spans="1:9" x14ac:dyDescent="0.25">
      <c r="A65" s="16"/>
      <c r="B65" s="16"/>
      <c r="C65" s="16"/>
      <c r="D65" s="16"/>
      <c r="E65" s="16"/>
      <c r="F65" s="16"/>
      <c r="G65" s="16"/>
      <c r="H65" s="16"/>
      <c r="I65" s="16"/>
    </row>
    <row r="66" spans="1:9" x14ac:dyDescent="0.25">
      <c r="A66" s="16"/>
      <c r="B66" s="16"/>
      <c r="C66" s="16"/>
      <c r="D66" s="16"/>
      <c r="E66" s="16"/>
      <c r="F66" s="16"/>
      <c r="G66" s="16"/>
      <c r="H66" s="16"/>
      <c r="I66" s="16"/>
    </row>
  </sheetData>
  <mergeCells count="11">
    <mergeCell ref="A12:C12"/>
    <mergeCell ref="B13:C13"/>
    <mergeCell ref="B14:C14"/>
    <mergeCell ref="B15:C15"/>
    <mergeCell ref="A63:I66"/>
    <mergeCell ref="A5:F5"/>
    <mergeCell ref="B6:F6"/>
    <mergeCell ref="B7:F7"/>
    <mergeCell ref="B8:F8"/>
    <mergeCell ref="B9:F9"/>
    <mergeCell ref="B10:F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89D"/>
  </sheetPr>
  <dimension ref="A1:O56"/>
  <sheetViews>
    <sheetView workbookViewId="0">
      <selection activeCell="J1" sqref="J1"/>
    </sheetView>
  </sheetViews>
  <sheetFormatPr defaultRowHeight="15" x14ac:dyDescent="0.25"/>
  <cols>
    <col min="1" max="1" width="15.7109375" customWidth="1"/>
  </cols>
  <sheetData>
    <row r="1" spans="1:5" ht="23.25" x14ac:dyDescent="0.35">
      <c r="A1" s="80" t="s">
        <v>876</v>
      </c>
    </row>
    <row r="2" spans="1:5" x14ac:dyDescent="0.25">
      <c r="A2" s="4" t="str">
        <f>HYPERLINK("#CONTENTS!A1", "CONTENTS")</f>
        <v>CONTENTS</v>
      </c>
    </row>
    <row r="5" spans="1:5" x14ac:dyDescent="0.25">
      <c r="A5" s="5" t="s">
        <v>1</v>
      </c>
      <c r="B5" s="6"/>
      <c r="C5" s="6"/>
      <c r="D5" s="6"/>
      <c r="E5" s="7"/>
    </row>
    <row r="6" spans="1:5" ht="30" customHeight="1" x14ac:dyDescent="0.25">
      <c r="A6" s="11" t="s">
        <v>2</v>
      </c>
      <c r="B6" s="8" t="s">
        <v>892</v>
      </c>
      <c r="C6" s="8"/>
      <c r="D6" s="8"/>
      <c r="E6" s="8"/>
    </row>
    <row r="7" spans="1:5" x14ac:dyDescent="0.25">
      <c r="A7" s="12" t="s">
        <v>4</v>
      </c>
      <c r="B7" s="9" t="s">
        <v>893</v>
      </c>
      <c r="C7" s="9"/>
      <c r="D7" s="9"/>
      <c r="E7" s="9"/>
    </row>
    <row r="8" spans="1:5" x14ac:dyDescent="0.25">
      <c r="A8" s="12" t="s">
        <v>6</v>
      </c>
      <c r="B8" s="10" t="s">
        <v>894</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95</v>
      </c>
      <c r="C13" s="17"/>
    </row>
    <row r="14" spans="1:5" x14ac:dyDescent="0.25">
      <c r="A14" s="12" t="s">
        <v>15</v>
      </c>
      <c r="B14" s="31" t="s">
        <v>40</v>
      </c>
      <c r="C14" s="31"/>
    </row>
    <row r="15" spans="1:5" x14ac:dyDescent="0.25">
      <c r="A15" s="13" t="s">
        <v>17</v>
      </c>
      <c r="B15" s="19" t="s">
        <v>40</v>
      </c>
      <c r="C15" s="19"/>
    </row>
    <row r="19" spans="1:15" x14ac:dyDescent="0.25">
      <c r="A19" s="2" t="s">
        <v>895</v>
      </c>
    </row>
    <row r="20" spans="1:15" x14ac:dyDescent="0.25">
      <c r="A20" s="22" t="s">
        <v>132</v>
      </c>
    </row>
    <row r="22" spans="1:15" ht="15.75" thickBot="1" x14ac:dyDescent="0.3">
      <c r="A22" s="81"/>
      <c r="B22" s="81">
        <v>2010</v>
      </c>
      <c r="C22" s="81">
        <v>2011</v>
      </c>
      <c r="D22" s="81">
        <v>2012</v>
      </c>
      <c r="E22" s="81">
        <v>2013</v>
      </c>
      <c r="F22" s="81">
        <v>2014</v>
      </c>
      <c r="G22" s="81">
        <v>2015</v>
      </c>
      <c r="H22" s="81">
        <v>2016</v>
      </c>
      <c r="I22" s="81">
        <v>2017</v>
      </c>
      <c r="J22" s="81">
        <v>2018</v>
      </c>
      <c r="K22" s="81">
        <v>2019</v>
      </c>
      <c r="L22" s="81">
        <v>2020</v>
      </c>
      <c r="M22" s="81">
        <v>2021</v>
      </c>
      <c r="N22" s="81">
        <v>2022</v>
      </c>
      <c r="O22" s="81">
        <v>2023</v>
      </c>
    </row>
    <row r="23" spans="1:15" x14ac:dyDescent="0.25">
      <c r="A23" t="s">
        <v>21</v>
      </c>
      <c r="B23">
        <v>36889</v>
      </c>
      <c r="C23">
        <v>37932</v>
      </c>
      <c r="D23">
        <v>37282</v>
      </c>
      <c r="E23">
        <v>38154</v>
      </c>
      <c r="F23">
        <v>38673</v>
      </c>
      <c r="G23">
        <v>39326</v>
      </c>
      <c r="H23">
        <v>39915</v>
      </c>
      <c r="I23">
        <v>41496</v>
      </c>
      <c r="J23">
        <v>43148</v>
      </c>
      <c r="K23">
        <v>45418</v>
      </c>
      <c r="L23">
        <v>45521</v>
      </c>
      <c r="M23">
        <v>47589</v>
      </c>
      <c r="N23">
        <v>50023</v>
      </c>
      <c r="O23">
        <v>54893</v>
      </c>
    </row>
    <row r="24" spans="1:15" x14ac:dyDescent="0.25">
      <c r="A24" t="s">
        <v>23</v>
      </c>
      <c r="B24">
        <v>492</v>
      </c>
      <c r="C24">
        <v>552</v>
      </c>
      <c r="D24">
        <v>501</v>
      </c>
      <c r="E24">
        <v>442</v>
      </c>
      <c r="F24">
        <v>448</v>
      </c>
      <c r="G24">
        <v>451</v>
      </c>
      <c r="H24">
        <v>459</v>
      </c>
      <c r="I24">
        <v>442</v>
      </c>
      <c r="J24">
        <v>459</v>
      </c>
      <c r="K24">
        <v>495</v>
      </c>
      <c r="L24">
        <v>514</v>
      </c>
      <c r="M24">
        <v>542</v>
      </c>
      <c r="N24">
        <v>564</v>
      </c>
      <c r="O24">
        <v>576</v>
      </c>
    </row>
    <row r="25" spans="1:15" ht="15.75" thickBot="1" x14ac:dyDescent="0.3">
      <c r="A25" s="81" t="s">
        <v>24</v>
      </c>
      <c r="B25" s="81">
        <v>229</v>
      </c>
      <c r="C25" s="81">
        <v>221</v>
      </c>
      <c r="D25" s="81">
        <v>222</v>
      </c>
      <c r="E25" s="81">
        <v>224</v>
      </c>
      <c r="F25" s="81">
        <v>230</v>
      </c>
      <c r="G25" s="81">
        <v>218</v>
      </c>
      <c r="H25" s="81">
        <v>225</v>
      </c>
      <c r="I25" s="81">
        <v>268</v>
      </c>
      <c r="J25" s="81">
        <v>279</v>
      </c>
      <c r="K25" s="81">
        <v>297</v>
      </c>
      <c r="L25" s="81">
        <v>284</v>
      </c>
      <c r="M25" s="81">
        <v>268</v>
      </c>
      <c r="N25" s="81">
        <v>281</v>
      </c>
      <c r="O25" s="81">
        <v>303</v>
      </c>
    </row>
    <row r="29" spans="1:15" x14ac:dyDescent="0.25">
      <c r="A29" s="2" t="s">
        <v>896</v>
      </c>
    </row>
    <row r="30" spans="1:15" x14ac:dyDescent="0.25">
      <c r="A30" s="22" t="s">
        <v>132</v>
      </c>
    </row>
    <row r="32" spans="1:15" ht="15.75" thickBot="1" x14ac:dyDescent="0.3">
      <c r="A32" s="81"/>
      <c r="B32" s="81">
        <v>2010</v>
      </c>
      <c r="C32" s="81">
        <v>2011</v>
      </c>
      <c r="D32" s="81">
        <v>2012</v>
      </c>
      <c r="E32" s="81">
        <v>2013</v>
      </c>
      <c r="F32" s="81">
        <v>2014</v>
      </c>
      <c r="G32" s="81">
        <v>2015</v>
      </c>
      <c r="H32" s="81">
        <v>2016</v>
      </c>
      <c r="I32" s="81">
        <v>2017</v>
      </c>
      <c r="J32" s="81">
        <v>2018</v>
      </c>
      <c r="K32" s="81">
        <v>2019</v>
      </c>
      <c r="L32" s="81">
        <v>2020</v>
      </c>
      <c r="M32" s="81">
        <v>2021</v>
      </c>
      <c r="N32" s="81">
        <v>2022</v>
      </c>
      <c r="O32" s="81">
        <v>2023</v>
      </c>
    </row>
    <row r="33" spans="1:15" x14ac:dyDescent="0.25">
      <c r="A33" t="s">
        <v>21</v>
      </c>
      <c r="B33">
        <v>83.8</v>
      </c>
      <c r="C33">
        <v>86</v>
      </c>
      <c r="D33">
        <v>84.5</v>
      </c>
      <c r="E33">
        <v>86.4</v>
      </c>
      <c r="F33">
        <v>87.4</v>
      </c>
      <c r="G33">
        <v>88.7</v>
      </c>
      <c r="H33">
        <v>89.9</v>
      </c>
      <c r="I33">
        <v>93.3</v>
      </c>
      <c r="J33">
        <v>96.8</v>
      </c>
      <c r="K33">
        <v>101.7</v>
      </c>
      <c r="L33">
        <v>102</v>
      </c>
      <c r="M33">
        <v>106.7</v>
      </c>
      <c r="N33">
        <v>111.5</v>
      </c>
      <c r="O33">
        <v>121.7</v>
      </c>
    </row>
    <row r="34" spans="1:15" x14ac:dyDescent="0.25">
      <c r="A34" t="s">
        <v>23</v>
      </c>
      <c r="B34">
        <v>88.6</v>
      </c>
      <c r="C34">
        <v>99.1</v>
      </c>
      <c r="D34">
        <v>89.7</v>
      </c>
      <c r="E34">
        <v>78.8</v>
      </c>
      <c r="F34">
        <v>79.400000000000006</v>
      </c>
      <c r="G34">
        <v>79.3</v>
      </c>
      <c r="H34">
        <v>80.099999999999994</v>
      </c>
      <c r="I34">
        <v>76.7</v>
      </c>
      <c r="J34">
        <v>79.099999999999994</v>
      </c>
      <c r="K34">
        <v>85</v>
      </c>
      <c r="L34">
        <v>88.2</v>
      </c>
      <c r="M34">
        <v>92.5</v>
      </c>
      <c r="N34">
        <v>95.5</v>
      </c>
      <c r="O34">
        <v>96.8</v>
      </c>
    </row>
    <row r="35" spans="1:15" ht="15.75" thickBot="1" x14ac:dyDescent="0.3">
      <c r="A35" s="81" t="s">
        <v>24</v>
      </c>
      <c r="B35" s="81">
        <v>53.3</v>
      </c>
      <c r="C35" s="81">
        <v>51.6</v>
      </c>
      <c r="D35" s="81">
        <v>51.9</v>
      </c>
      <c r="E35" s="81">
        <v>52.7</v>
      </c>
      <c r="F35" s="81">
        <v>54.2</v>
      </c>
      <c r="G35" s="81">
        <v>51.9</v>
      </c>
      <c r="H35" s="81">
        <v>53.9</v>
      </c>
      <c r="I35" s="81">
        <v>64.8</v>
      </c>
      <c r="J35" s="81">
        <v>68.3</v>
      </c>
      <c r="K35" s="81">
        <v>74.599999999999994</v>
      </c>
      <c r="L35" s="81">
        <v>71.900000000000006</v>
      </c>
      <c r="M35" s="81">
        <v>68.3</v>
      </c>
      <c r="N35" s="81">
        <v>71.7</v>
      </c>
      <c r="O35" s="81">
        <v>76.900000000000006</v>
      </c>
    </row>
    <row r="37" spans="1:15" x14ac:dyDescent="0.25">
      <c r="A37" t="s">
        <v>28</v>
      </c>
    </row>
    <row r="38" spans="1:15" x14ac:dyDescent="0.25">
      <c r="A38" t="s">
        <v>897</v>
      </c>
    </row>
    <row r="40" spans="1:15" x14ac:dyDescent="0.25">
      <c r="A40" s="28" t="s">
        <v>32</v>
      </c>
    </row>
    <row r="41" spans="1:15" x14ac:dyDescent="0.25">
      <c r="A41" t="s">
        <v>33</v>
      </c>
    </row>
    <row r="42" spans="1:15" x14ac:dyDescent="0.25">
      <c r="A42" t="s">
        <v>275</v>
      </c>
    </row>
    <row r="47" spans="1:15" x14ac:dyDescent="0.25">
      <c r="A47" s="29" t="s">
        <v>35</v>
      </c>
    </row>
    <row r="48" spans="1:15" x14ac:dyDescent="0.25">
      <c r="A48" s="30" t="s">
        <v>898</v>
      </c>
      <c r="B48" s="16"/>
      <c r="C48" s="16"/>
      <c r="D48" s="16"/>
      <c r="E48" s="16"/>
      <c r="F48" s="16"/>
      <c r="G48" s="16"/>
      <c r="H48" s="16"/>
      <c r="I48" s="16"/>
    </row>
    <row r="49" spans="1:9" x14ac:dyDescent="0.25">
      <c r="A49" s="16"/>
      <c r="B49" s="16"/>
      <c r="C49" s="16"/>
      <c r="D49" s="16"/>
      <c r="E49" s="16"/>
      <c r="F49" s="16"/>
      <c r="G49" s="16"/>
      <c r="H49" s="16"/>
      <c r="I49" s="16"/>
    </row>
    <row r="50" spans="1:9" x14ac:dyDescent="0.25">
      <c r="A50" s="16"/>
      <c r="B50" s="16"/>
      <c r="C50" s="16"/>
      <c r="D50" s="16"/>
      <c r="E50" s="16"/>
      <c r="F50" s="16"/>
      <c r="G50" s="16"/>
      <c r="H50" s="16"/>
      <c r="I50" s="16"/>
    </row>
    <row r="51" spans="1:9" x14ac:dyDescent="0.25">
      <c r="A51" s="16"/>
      <c r="B51" s="16"/>
      <c r="C51" s="16"/>
      <c r="D51" s="16"/>
      <c r="E51" s="16"/>
      <c r="F51" s="16"/>
      <c r="G51" s="16"/>
      <c r="H51" s="16"/>
      <c r="I51" s="16"/>
    </row>
    <row r="52" spans="1:9" x14ac:dyDescent="0.25">
      <c r="A52" s="16"/>
      <c r="B52" s="16"/>
      <c r="C52" s="16"/>
      <c r="D52" s="16"/>
      <c r="E52" s="16"/>
      <c r="F52" s="16"/>
      <c r="G52" s="16"/>
      <c r="H52" s="16"/>
      <c r="I52" s="16"/>
    </row>
    <row r="53" spans="1:9" x14ac:dyDescent="0.25">
      <c r="A53" s="16"/>
      <c r="B53" s="16"/>
      <c r="C53" s="16"/>
      <c r="D53" s="16"/>
      <c r="E53" s="16"/>
      <c r="F53" s="16"/>
      <c r="G53" s="16"/>
      <c r="H53" s="16"/>
      <c r="I53" s="16"/>
    </row>
    <row r="54" spans="1:9" x14ac:dyDescent="0.25">
      <c r="A54" s="16"/>
      <c r="B54" s="16"/>
      <c r="C54" s="16"/>
      <c r="D54" s="16"/>
      <c r="E54" s="16"/>
      <c r="F54" s="16"/>
      <c r="G54" s="16"/>
      <c r="H54" s="16"/>
      <c r="I54" s="16"/>
    </row>
    <row r="55" spans="1:9" x14ac:dyDescent="0.25">
      <c r="A55" s="16"/>
      <c r="B55" s="16"/>
      <c r="C55" s="16"/>
      <c r="D55" s="16"/>
      <c r="E55" s="16"/>
      <c r="F55" s="16"/>
      <c r="G55" s="16"/>
      <c r="H55" s="16"/>
      <c r="I55" s="16"/>
    </row>
    <row r="56" spans="1:9" x14ac:dyDescent="0.25">
      <c r="A56" s="16"/>
      <c r="B56" s="16"/>
      <c r="C56" s="16"/>
      <c r="D56" s="16"/>
      <c r="E56" s="16"/>
      <c r="F56" s="16"/>
      <c r="G56" s="16"/>
      <c r="H56" s="16"/>
      <c r="I56" s="16"/>
    </row>
  </sheetData>
  <mergeCells count="11">
    <mergeCell ref="A12:C12"/>
    <mergeCell ref="B13:C13"/>
    <mergeCell ref="B14:C14"/>
    <mergeCell ref="B15:C15"/>
    <mergeCell ref="A48:I56"/>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89D"/>
  </sheetPr>
  <dimension ref="A1:I102"/>
  <sheetViews>
    <sheetView workbookViewId="0">
      <selection activeCell="J1" sqref="J1"/>
    </sheetView>
  </sheetViews>
  <sheetFormatPr defaultRowHeight="15" x14ac:dyDescent="0.25"/>
  <cols>
    <col min="1" max="1" width="15.7109375" customWidth="1"/>
  </cols>
  <sheetData>
    <row r="1" spans="1:5" ht="23.25" x14ac:dyDescent="0.35">
      <c r="A1" s="80" t="s">
        <v>876</v>
      </c>
    </row>
    <row r="2" spans="1:5" x14ac:dyDescent="0.25">
      <c r="A2" s="4" t="str">
        <f>HYPERLINK("#CONTENTS!A1", "CONTENTS")</f>
        <v>CONTENTS</v>
      </c>
    </row>
    <row r="5" spans="1:5" x14ac:dyDescent="0.25">
      <c r="A5" s="5" t="s">
        <v>1</v>
      </c>
      <c r="B5" s="6"/>
      <c r="C5" s="6"/>
      <c r="D5" s="6"/>
      <c r="E5" s="7"/>
    </row>
    <row r="6" spans="1:5" ht="30" customHeight="1" x14ac:dyDescent="0.25">
      <c r="A6" s="11" t="s">
        <v>2</v>
      </c>
      <c r="B6" s="8" t="s">
        <v>899</v>
      </c>
      <c r="C6" s="8"/>
      <c r="D6" s="8"/>
      <c r="E6" s="8"/>
    </row>
    <row r="7" spans="1:5" x14ac:dyDescent="0.25">
      <c r="A7" s="12" t="s">
        <v>4</v>
      </c>
      <c r="B7" s="9" t="s">
        <v>900</v>
      </c>
      <c r="C7" s="9"/>
      <c r="D7" s="9"/>
      <c r="E7" s="9"/>
    </row>
    <row r="8" spans="1:5" x14ac:dyDescent="0.25">
      <c r="A8" s="12" t="s">
        <v>6</v>
      </c>
      <c r="B8" s="10" t="s">
        <v>901</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95</v>
      </c>
      <c r="C13" s="17"/>
    </row>
    <row r="14" spans="1:5" x14ac:dyDescent="0.25">
      <c r="A14" s="12" t="s">
        <v>15</v>
      </c>
      <c r="B14" s="31" t="s">
        <v>40</v>
      </c>
      <c r="C14" s="31"/>
    </row>
    <row r="15" spans="1:5" x14ac:dyDescent="0.25">
      <c r="A15" s="13" t="s">
        <v>17</v>
      </c>
      <c r="B15" s="19" t="s">
        <v>40</v>
      </c>
      <c r="C15" s="19"/>
    </row>
    <row r="19" spans="1:9" x14ac:dyDescent="0.25">
      <c r="A19" s="2" t="s">
        <v>902</v>
      </c>
    </row>
    <row r="20" spans="1:9" x14ac:dyDescent="0.25">
      <c r="A20" s="22" t="s">
        <v>903</v>
      </c>
    </row>
    <row r="22" spans="1:9" ht="15.75" thickBot="1" x14ac:dyDescent="0.3">
      <c r="A22" s="81"/>
      <c r="B22" s="81">
        <v>2016</v>
      </c>
      <c r="C22" s="81">
        <v>2017</v>
      </c>
      <c r="D22" s="81">
        <v>2018</v>
      </c>
      <c r="E22" s="81">
        <v>2019</v>
      </c>
      <c r="F22" s="81">
        <v>2020</v>
      </c>
      <c r="G22" s="81">
        <v>2021</v>
      </c>
      <c r="H22" s="81">
        <v>2022</v>
      </c>
      <c r="I22" s="81">
        <v>2023</v>
      </c>
    </row>
    <row r="23" spans="1:9" x14ac:dyDescent="0.25">
      <c r="A23" t="s">
        <v>21</v>
      </c>
      <c r="B23">
        <v>50</v>
      </c>
      <c r="C23">
        <v>54</v>
      </c>
      <c r="D23">
        <v>54</v>
      </c>
      <c r="E23">
        <v>54</v>
      </c>
      <c r="F23">
        <v>54</v>
      </c>
      <c r="G23">
        <v>54</v>
      </c>
      <c r="H23">
        <v>53</v>
      </c>
      <c r="I23">
        <v>53</v>
      </c>
    </row>
    <row r="24" spans="1:9" x14ac:dyDescent="0.25">
      <c r="A24" t="s">
        <v>23</v>
      </c>
      <c r="B24">
        <v>88</v>
      </c>
      <c r="C24">
        <v>86</v>
      </c>
      <c r="D24">
        <v>87</v>
      </c>
      <c r="E24">
        <v>87</v>
      </c>
      <c r="F24">
        <v>86</v>
      </c>
      <c r="G24">
        <v>75</v>
      </c>
      <c r="H24">
        <v>84</v>
      </c>
      <c r="I24">
        <v>86</v>
      </c>
    </row>
    <row r="25" spans="1:9" ht="15.75" thickBot="1" x14ac:dyDescent="0.3">
      <c r="A25" s="81" t="s">
        <v>24</v>
      </c>
      <c r="B25" s="81">
        <v>28</v>
      </c>
      <c r="C25" s="81">
        <v>32</v>
      </c>
      <c r="D25" s="81">
        <v>23</v>
      </c>
      <c r="E25" s="81">
        <v>18</v>
      </c>
      <c r="F25" s="81">
        <v>24</v>
      </c>
      <c r="G25" s="81">
        <v>17</v>
      </c>
      <c r="H25" s="81">
        <v>21</v>
      </c>
      <c r="I25" s="81">
        <v>22</v>
      </c>
    </row>
    <row r="29" spans="1:9" x14ac:dyDescent="0.25">
      <c r="A29" s="2" t="s">
        <v>902</v>
      </c>
    </row>
    <row r="30" spans="1:9" x14ac:dyDescent="0.25">
      <c r="A30" s="22" t="s">
        <v>904</v>
      </c>
    </row>
    <row r="32" spans="1:9" ht="15.75" thickBot="1" x14ac:dyDescent="0.3">
      <c r="A32" s="81"/>
      <c r="B32" s="81">
        <v>2016</v>
      </c>
      <c r="C32" s="81">
        <v>2017</v>
      </c>
      <c r="D32" s="81">
        <v>2018</v>
      </c>
      <c r="E32" s="81">
        <v>2019</v>
      </c>
      <c r="F32" s="81">
        <v>2020</v>
      </c>
      <c r="G32" s="81">
        <v>2021</v>
      </c>
      <c r="H32" s="81">
        <v>2022</v>
      </c>
      <c r="I32" s="81">
        <v>2023</v>
      </c>
    </row>
    <row r="33" spans="1:9" x14ac:dyDescent="0.25">
      <c r="A33" t="s">
        <v>21</v>
      </c>
      <c r="B33">
        <v>8</v>
      </c>
      <c r="C33">
        <v>9</v>
      </c>
      <c r="D33">
        <v>10</v>
      </c>
      <c r="E33">
        <v>10</v>
      </c>
      <c r="F33">
        <v>11</v>
      </c>
      <c r="G33">
        <v>9</v>
      </c>
      <c r="H33">
        <v>11</v>
      </c>
      <c r="I33">
        <v>11</v>
      </c>
    </row>
    <row r="34" spans="1:9" x14ac:dyDescent="0.25">
      <c r="A34" t="s">
        <v>23</v>
      </c>
      <c r="B34">
        <v>37</v>
      </c>
      <c r="C34">
        <v>40</v>
      </c>
      <c r="D34">
        <v>38</v>
      </c>
      <c r="E34">
        <v>40</v>
      </c>
      <c r="F34">
        <v>41</v>
      </c>
      <c r="G34">
        <v>34</v>
      </c>
      <c r="H34">
        <v>42</v>
      </c>
      <c r="I34">
        <v>40</v>
      </c>
    </row>
    <row r="35" spans="1:9" ht="15.75" thickBot="1" x14ac:dyDescent="0.3">
      <c r="A35" s="81" t="s">
        <v>24</v>
      </c>
      <c r="B35" s="81">
        <v>7</v>
      </c>
      <c r="C35" s="81">
        <v>8</v>
      </c>
      <c r="D35" s="81">
        <v>6</v>
      </c>
      <c r="E35" s="81">
        <v>4</v>
      </c>
      <c r="F35" s="81">
        <v>7</v>
      </c>
      <c r="G35" s="81">
        <v>4</v>
      </c>
      <c r="H35" s="81">
        <v>5</v>
      </c>
      <c r="I35" s="81">
        <v>7</v>
      </c>
    </row>
    <row r="39" spans="1:9" x14ac:dyDescent="0.25">
      <c r="A39" s="2" t="s">
        <v>902</v>
      </c>
    </row>
    <row r="40" spans="1:9" x14ac:dyDescent="0.25">
      <c r="A40" s="22" t="s">
        <v>905</v>
      </c>
    </row>
    <row r="42" spans="1:9" ht="15.75" thickBot="1" x14ac:dyDescent="0.3">
      <c r="A42" s="81"/>
      <c r="B42" s="81">
        <v>2016</v>
      </c>
      <c r="C42" s="81">
        <v>2017</v>
      </c>
      <c r="D42" s="81">
        <v>2018</v>
      </c>
      <c r="E42" s="81">
        <v>2019</v>
      </c>
      <c r="F42" s="81">
        <v>2020</v>
      </c>
      <c r="G42" s="81">
        <v>2021</v>
      </c>
      <c r="H42" s="81">
        <v>2022</v>
      </c>
      <c r="I42" s="81">
        <v>2023</v>
      </c>
    </row>
    <row r="43" spans="1:9" x14ac:dyDescent="0.25">
      <c r="A43" t="s">
        <v>21</v>
      </c>
      <c r="B43">
        <v>42</v>
      </c>
      <c r="C43">
        <v>45</v>
      </c>
      <c r="D43">
        <v>44</v>
      </c>
      <c r="E43">
        <v>44</v>
      </c>
      <c r="F43">
        <v>43</v>
      </c>
      <c r="G43">
        <v>45</v>
      </c>
      <c r="H43">
        <v>42</v>
      </c>
      <c r="I43">
        <v>42</v>
      </c>
    </row>
    <row r="44" spans="1:9" x14ac:dyDescent="0.25">
      <c r="A44" t="s">
        <v>23</v>
      </c>
      <c r="B44">
        <v>51</v>
      </c>
      <c r="C44">
        <v>46</v>
      </c>
      <c r="D44">
        <v>49</v>
      </c>
      <c r="E44">
        <v>47</v>
      </c>
      <c r="F44">
        <v>45</v>
      </c>
      <c r="G44">
        <v>40</v>
      </c>
      <c r="H44">
        <v>42</v>
      </c>
      <c r="I44">
        <v>46</v>
      </c>
    </row>
    <row r="45" spans="1:9" ht="15.75" thickBot="1" x14ac:dyDescent="0.3">
      <c r="A45" s="81" t="s">
        <v>24</v>
      </c>
      <c r="B45" s="81">
        <v>21</v>
      </c>
      <c r="C45" s="81">
        <v>24</v>
      </c>
      <c r="D45" s="81">
        <v>17</v>
      </c>
      <c r="E45" s="81">
        <v>14</v>
      </c>
      <c r="F45" s="81">
        <v>17</v>
      </c>
      <c r="G45" s="81">
        <v>13</v>
      </c>
      <c r="H45" s="81">
        <v>15</v>
      </c>
      <c r="I45" s="81">
        <v>16</v>
      </c>
    </row>
    <row r="49" spans="1:9" x14ac:dyDescent="0.25">
      <c r="A49" s="2" t="s">
        <v>902</v>
      </c>
    </row>
    <row r="50" spans="1:9" x14ac:dyDescent="0.25">
      <c r="A50" s="22" t="s">
        <v>906</v>
      </c>
    </row>
    <row r="52" spans="1:9" ht="15.75" thickBot="1" x14ac:dyDescent="0.3">
      <c r="A52" s="81"/>
      <c r="B52" s="81">
        <v>2016</v>
      </c>
      <c r="C52" s="81">
        <v>2017</v>
      </c>
      <c r="D52" s="81">
        <v>2018</v>
      </c>
      <c r="E52" s="81">
        <v>2019</v>
      </c>
      <c r="F52" s="81">
        <v>2020</v>
      </c>
      <c r="G52" s="81">
        <v>2021</v>
      </c>
      <c r="H52" s="81">
        <v>2022</v>
      </c>
      <c r="I52" s="81">
        <v>2023</v>
      </c>
    </row>
    <row r="53" spans="1:9" x14ac:dyDescent="0.25">
      <c r="A53" t="s">
        <v>21</v>
      </c>
      <c r="B53">
        <v>38</v>
      </c>
      <c r="C53">
        <v>36</v>
      </c>
      <c r="D53">
        <v>34</v>
      </c>
      <c r="E53">
        <v>35</v>
      </c>
      <c r="F53">
        <v>34</v>
      </c>
      <c r="G53">
        <v>35</v>
      </c>
      <c r="H53">
        <v>35</v>
      </c>
      <c r="I53">
        <v>36</v>
      </c>
    </row>
    <row r="54" spans="1:9" x14ac:dyDescent="0.25">
      <c r="A54" t="s">
        <v>23</v>
      </c>
      <c r="B54">
        <v>7</v>
      </c>
      <c r="C54">
        <v>7</v>
      </c>
      <c r="D54">
        <v>9</v>
      </c>
      <c r="E54">
        <v>6</v>
      </c>
      <c r="F54">
        <v>8</v>
      </c>
      <c r="G54">
        <v>11</v>
      </c>
      <c r="H54">
        <v>8</v>
      </c>
      <c r="I54">
        <v>9</v>
      </c>
    </row>
    <row r="55" spans="1:9" ht="15.75" thickBot="1" x14ac:dyDescent="0.3">
      <c r="A55" s="81" t="s">
        <v>24</v>
      </c>
      <c r="B55" s="81">
        <v>66</v>
      </c>
      <c r="C55" s="81">
        <v>62</v>
      </c>
      <c r="D55" s="81">
        <v>69</v>
      </c>
      <c r="E55" s="81">
        <v>76</v>
      </c>
      <c r="F55" s="81">
        <v>68</v>
      </c>
      <c r="G55" s="81">
        <v>79</v>
      </c>
      <c r="H55" s="81">
        <v>75</v>
      </c>
      <c r="I55" s="81">
        <v>73</v>
      </c>
    </row>
    <row r="59" spans="1:9" x14ac:dyDescent="0.25">
      <c r="A59" s="2" t="s">
        <v>902</v>
      </c>
    </row>
    <row r="60" spans="1:9" x14ac:dyDescent="0.25">
      <c r="A60" s="22" t="s">
        <v>907</v>
      </c>
    </row>
    <row r="62" spans="1:9" ht="15.75" thickBot="1" x14ac:dyDescent="0.3">
      <c r="A62" s="81"/>
      <c r="B62" s="81">
        <v>2016</v>
      </c>
      <c r="C62" s="81">
        <v>2017</v>
      </c>
      <c r="D62" s="81">
        <v>2018</v>
      </c>
      <c r="E62" s="81">
        <v>2019</v>
      </c>
      <c r="F62" s="81">
        <v>2020</v>
      </c>
      <c r="G62" s="81">
        <v>2021</v>
      </c>
      <c r="H62" s="81">
        <v>2022</v>
      </c>
      <c r="I62" s="81">
        <v>2023</v>
      </c>
    </row>
    <row r="63" spans="1:9" x14ac:dyDescent="0.25">
      <c r="A63" t="s">
        <v>21</v>
      </c>
      <c r="B63">
        <v>12</v>
      </c>
      <c r="C63">
        <v>11</v>
      </c>
      <c r="D63">
        <v>11</v>
      </c>
      <c r="E63">
        <v>11</v>
      </c>
      <c r="F63">
        <v>11</v>
      </c>
      <c r="G63">
        <v>12</v>
      </c>
      <c r="H63">
        <v>12</v>
      </c>
      <c r="I63">
        <v>12</v>
      </c>
    </row>
    <row r="64" spans="1:9" x14ac:dyDescent="0.25">
      <c r="A64" t="s">
        <v>23</v>
      </c>
      <c r="B64">
        <v>1</v>
      </c>
      <c r="C64">
        <v>2</v>
      </c>
      <c r="D64">
        <v>2</v>
      </c>
      <c r="E64">
        <v>1</v>
      </c>
      <c r="F64">
        <v>2</v>
      </c>
      <c r="G64">
        <v>3</v>
      </c>
      <c r="H64">
        <v>2</v>
      </c>
      <c r="I64">
        <v>2</v>
      </c>
    </row>
    <row r="65" spans="1:9" ht="15.75" thickBot="1" x14ac:dyDescent="0.3">
      <c r="A65" s="81" t="s">
        <v>24</v>
      </c>
      <c r="B65" s="81">
        <v>28</v>
      </c>
      <c r="C65" s="81">
        <v>27</v>
      </c>
      <c r="D65" s="81">
        <v>35</v>
      </c>
      <c r="E65" s="81">
        <v>42</v>
      </c>
      <c r="F65" s="81">
        <v>31</v>
      </c>
      <c r="G65" s="81">
        <v>43</v>
      </c>
      <c r="H65" s="81">
        <v>36</v>
      </c>
      <c r="I65" s="81">
        <v>35</v>
      </c>
    </row>
    <row r="69" spans="1:9" x14ac:dyDescent="0.25">
      <c r="A69" s="2" t="s">
        <v>902</v>
      </c>
    </row>
    <row r="70" spans="1:9" x14ac:dyDescent="0.25">
      <c r="A70" s="22" t="s">
        <v>908</v>
      </c>
    </row>
    <row r="72" spans="1:9" ht="15.75" thickBot="1" x14ac:dyDescent="0.3">
      <c r="A72" s="81"/>
      <c r="B72" s="81">
        <v>2016</v>
      </c>
      <c r="C72" s="81">
        <v>2017</v>
      </c>
      <c r="D72" s="81">
        <v>2018</v>
      </c>
      <c r="E72" s="81">
        <v>2019</v>
      </c>
      <c r="F72" s="81">
        <v>2020</v>
      </c>
      <c r="G72" s="81">
        <v>2021</v>
      </c>
      <c r="H72" s="81">
        <v>2022</v>
      </c>
      <c r="I72" s="81">
        <v>2023</v>
      </c>
    </row>
    <row r="73" spans="1:9" x14ac:dyDescent="0.25">
      <c r="A73" t="s">
        <v>21</v>
      </c>
      <c r="B73">
        <v>26</v>
      </c>
      <c r="C73">
        <v>25</v>
      </c>
      <c r="D73">
        <v>23</v>
      </c>
      <c r="E73">
        <v>24</v>
      </c>
      <c r="F73">
        <v>23</v>
      </c>
      <c r="G73">
        <v>23</v>
      </c>
      <c r="H73">
        <v>23</v>
      </c>
      <c r="I73">
        <v>24</v>
      </c>
    </row>
    <row r="74" spans="1:9" x14ac:dyDescent="0.25">
      <c r="A74" t="s">
        <v>23</v>
      </c>
      <c r="B74">
        <v>6</v>
      </c>
      <c r="C74">
        <v>5</v>
      </c>
      <c r="D74">
        <v>7</v>
      </c>
      <c r="E74">
        <v>5</v>
      </c>
      <c r="F74">
        <v>6</v>
      </c>
      <c r="G74">
        <v>8</v>
      </c>
      <c r="H74">
        <v>6</v>
      </c>
      <c r="I74">
        <v>7</v>
      </c>
    </row>
    <row r="75" spans="1:9" ht="15.75" thickBot="1" x14ac:dyDescent="0.3">
      <c r="A75" s="81" t="s">
        <v>24</v>
      </c>
      <c r="B75" s="81">
        <v>38</v>
      </c>
      <c r="C75" s="81">
        <v>35</v>
      </c>
      <c r="D75" s="81">
        <v>34</v>
      </c>
      <c r="E75" s="81">
        <v>34</v>
      </c>
      <c r="F75" s="81">
        <v>37</v>
      </c>
      <c r="G75" s="81">
        <v>35</v>
      </c>
      <c r="H75" s="81">
        <v>38</v>
      </c>
      <c r="I75" s="81">
        <v>38</v>
      </c>
    </row>
    <row r="79" spans="1:9" x14ac:dyDescent="0.25">
      <c r="A79" s="2" t="s">
        <v>902</v>
      </c>
    </row>
    <row r="80" spans="1:9" x14ac:dyDescent="0.25">
      <c r="A80" s="22" t="s">
        <v>909</v>
      </c>
    </row>
    <row r="82" spans="1:9" ht="15.75" thickBot="1" x14ac:dyDescent="0.3">
      <c r="A82" s="81"/>
      <c r="B82" s="81">
        <v>2016</v>
      </c>
      <c r="C82" s="81">
        <v>2017</v>
      </c>
      <c r="D82" s="81">
        <v>2018</v>
      </c>
      <c r="E82" s="81">
        <v>2019</v>
      </c>
      <c r="F82" s="81">
        <v>2020</v>
      </c>
      <c r="G82" s="81">
        <v>2021</v>
      </c>
      <c r="H82" s="81">
        <v>2022</v>
      </c>
      <c r="I82" s="81">
        <v>2023</v>
      </c>
    </row>
    <row r="83" spans="1:9" x14ac:dyDescent="0.25">
      <c r="A83" t="s">
        <v>21</v>
      </c>
      <c r="B83">
        <v>12</v>
      </c>
      <c r="C83">
        <v>11</v>
      </c>
      <c r="D83">
        <v>12</v>
      </c>
      <c r="E83">
        <v>11</v>
      </c>
      <c r="F83">
        <v>12</v>
      </c>
      <c r="G83">
        <v>11</v>
      </c>
      <c r="H83">
        <v>12</v>
      </c>
      <c r="I83">
        <v>11</v>
      </c>
    </row>
    <row r="84" spans="1:9" x14ac:dyDescent="0.25">
      <c r="A84" t="s">
        <v>23</v>
      </c>
      <c r="B84">
        <v>5</v>
      </c>
      <c r="C84">
        <v>7</v>
      </c>
      <c r="D84">
        <v>4</v>
      </c>
      <c r="E84">
        <v>7</v>
      </c>
      <c r="F84">
        <v>6</v>
      </c>
      <c r="G84">
        <v>15</v>
      </c>
      <c r="H84">
        <v>8</v>
      </c>
      <c r="I84">
        <v>5</v>
      </c>
    </row>
    <row r="85" spans="1:9" ht="15.75" thickBot="1" x14ac:dyDescent="0.3">
      <c r="A85" s="81" t="s">
        <v>24</v>
      </c>
      <c r="B85" s="81">
        <v>6</v>
      </c>
      <c r="C85" s="81">
        <v>6</v>
      </c>
      <c r="D85" s="81">
        <v>8</v>
      </c>
      <c r="E85" s="81">
        <v>6</v>
      </c>
      <c r="F85" s="81">
        <v>8</v>
      </c>
      <c r="G85" s="81">
        <v>4</v>
      </c>
      <c r="H85" s="81">
        <v>5</v>
      </c>
      <c r="I85" s="81">
        <v>5</v>
      </c>
    </row>
    <row r="87" spans="1:9" x14ac:dyDescent="0.25">
      <c r="A87" t="s">
        <v>910</v>
      </c>
    </row>
    <row r="88" spans="1:9" x14ac:dyDescent="0.25">
      <c r="A88" t="s">
        <v>911</v>
      </c>
    </row>
    <row r="90" spans="1:9" x14ac:dyDescent="0.25">
      <c r="A90" s="28" t="s">
        <v>32</v>
      </c>
    </row>
    <row r="91" spans="1:9" x14ac:dyDescent="0.25">
      <c r="A91" t="s">
        <v>46</v>
      </c>
    </row>
    <row r="92" spans="1:9" x14ac:dyDescent="0.25">
      <c r="A92" t="s">
        <v>33</v>
      </c>
    </row>
    <row r="97" spans="1:9" x14ac:dyDescent="0.25">
      <c r="A97" s="29" t="s">
        <v>35</v>
      </c>
    </row>
    <row r="98" spans="1:9" x14ac:dyDescent="0.25">
      <c r="A98" s="30" t="s">
        <v>912</v>
      </c>
      <c r="B98" s="16"/>
      <c r="C98" s="16"/>
      <c r="D98" s="16"/>
      <c r="E98" s="16"/>
      <c r="F98" s="16"/>
      <c r="G98" s="16"/>
      <c r="H98" s="16"/>
      <c r="I98" s="16"/>
    </row>
    <row r="99" spans="1:9" x14ac:dyDescent="0.25">
      <c r="A99" s="16"/>
      <c r="B99" s="16"/>
      <c r="C99" s="16"/>
      <c r="D99" s="16"/>
      <c r="E99" s="16"/>
      <c r="F99" s="16"/>
      <c r="G99" s="16"/>
      <c r="H99" s="16"/>
      <c r="I99" s="16"/>
    </row>
    <row r="100" spans="1:9" x14ac:dyDescent="0.25">
      <c r="A100" s="16"/>
      <c r="B100" s="16"/>
      <c r="C100" s="16"/>
      <c r="D100" s="16"/>
      <c r="E100" s="16"/>
      <c r="F100" s="16"/>
      <c r="G100" s="16"/>
      <c r="H100" s="16"/>
      <c r="I100" s="16"/>
    </row>
    <row r="101" spans="1:9" x14ac:dyDescent="0.25">
      <c r="A101" s="16"/>
      <c r="B101" s="16"/>
      <c r="C101" s="16"/>
      <c r="D101" s="16"/>
      <c r="E101" s="16"/>
      <c r="F101" s="16"/>
      <c r="G101" s="16"/>
      <c r="H101" s="16"/>
      <c r="I101" s="16"/>
    </row>
    <row r="102" spans="1:9" x14ac:dyDescent="0.25">
      <c r="A102" s="16"/>
      <c r="B102" s="16"/>
      <c r="C102" s="16"/>
      <c r="D102" s="16"/>
      <c r="E102" s="16"/>
      <c r="F102" s="16"/>
      <c r="G102" s="16"/>
      <c r="H102" s="16"/>
      <c r="I102" s="16"/>
    </row>
  </sheetData>
  <mergeCells count="11">
    <mergeCell ref="A12:C12"/>
    <mergeCell ref="B13:C13"/>
    <mergeCell ref="B14:C14"/>
    <mergeCell ref="B15:C15"/>
    <mergeCell ref="A98:I102"/>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legacyDrawing r:id="rId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89D"/>
  </sheetPr>
  <dimension ref="A1:M42"/>
  <sheetViews>
    <sheetView workbookViewId="0">
      <selection activeCell="J1" sqref="J1"/>
    </sheetView>
  </sheetViews>
  <sheetFormatPr defaultRowHeight="15" x14ac:dyDescent="0.25"/>
  <cols>
    <col min="1" max="1" width="15.7109375" customWidth="1"/>
  </cols>
  <sheetData>
    <row r="1" spans="1:5" ht="23.25" x14ac:dyDescent="0.35">
      <c r="A1" s="80" t="s">
        <v>876</v>
      </c>
    </row>
    <row r="2" spans="1:5" x14ac:dyDescent="0.25">
      <c r="A2" s="4" t="str">
        <f>HYPERLINK("#CONTENTS!A1", "CONTENTS")</f>
        <v>CONTENTS</v>
      </c>
    </row>
    <row r="5" spans="1:5" x14ac:dyDescent="0.25">
      <c r="A5" s="5" t="s">
        <v>1</v>
      </c>
      <c r="B5" s="6"/>
      <c r="C5" s="6"/>
      <c r="D5" s="6"/>
      <c r="E5" s="7"/>
    </row>
    <row r="6" spans="1:5" x14ac:dyDescent="0.25">
      <c r="A6" s="20" t="s">
        <v>2</v>
      </c>
      <c r="B6" s="17" t="s">
        <v>913</v>
      </c>
      <c r="C6" s="17"/>
      <c r="D6" s="17"/>
      <c r="E6" s="17"/>
    </row>
    <row r="7" spans="1:5" x14ac:dyDescent="0.25">
      <c r="A7" s="12" t="s">
        <v>4</v>
      </c>
      <c r="B7" s="9" t="s">
        <v>914</v>
      </c>
      <c r="C7" s="9"/>
      <c r="D7" s="9"/>
      <c r="E7" s="9"/>
    </row>
    <row r="8" spans="1:5" x14ac:dyDescent="0.25">
      <c r="A8" s="12" t="s">
        <v>6</v>
      </c>
      <c r="B8" s="10" t="s">
        <v>915</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95</v>
      </c>
      <c r="C13" s="17"/>
    </row>
    <row r="14" spans="1:5" x14ac:dyDescent="0.25">
      <c r="A14" s="12" t="s">
        <v>15</v>
      </c>
      <c r="B14" s="31" t="s">
        <v>40</v>
      </c>
      <c r="C14" s="31"/>
    </row>
    <row r="15" spans="1:5" x14ac:dyDescent="0.25">
      <c r="A15" s="13" t="s">
        <v>17</v>
      </c>
      <c r="B15" s="19" t="s">
        <v>40</v>
      </c>
      <c r="C15" s="19"/>
    </row>
    <row r="19" spans="1:13" x14ac:dyDescent="0.25">
      <c r="A19" s="2" t="s">
        <v>916</v>
      </c>
    </row>
    <row r="20" spans="1:13" x14ac:dyDescent="0.25">
      <c r="A20" s="22" t="s">
        <v>132</v>
      </c>
    </row>
    <row r="22" spans="1:13" ht="15.75" thickBot="1" x14ac:dyDescent="0.3">
      <c r="A22" s="81"/>
      <c r="B22" s="81">
        <v>2012</v>
      </c>
      <c r="C22" s="81">
        <v>2013</v>
      </c>
      <c r="D22" s="81">
        <v>2014</v>
      </c>
      <c r="E22" s="81">
        <v>2015</v>
      </c>
      <c r="F22" s="81">
        <v>2016</v>
      </c>
      <c r="G22" s="81">
        <v>2017</v>
      </c>
      <c r="H22" s="81">
        <v>2018</v>
      </c>
      <c r="I22" s="81">
        <v>2019</v>
      </c>
      <c r="J22" s="81">
        <v>2020</v>
      </c>
      <c r="K22" s="81">
        <v>2021</v>
      </c>
      <c r="L22" s="81">
        <v>2022</v>
      </c>
      <c r="M22" s="81">
        <v>2023</v>
      </c>
    </row>
    <row r="23" spans="1:13" x14ac:dyDescent="0.25">
      <c r="A23" t="s">
        <v>21</v>
      </c>
      <c r="B23">
        <v>63</v>
      </c>
      <c r="C23">
        <v>63</v>
      </c>
      <c r="D23">
        <v>64</v>
      </c>
      <c r="E23">
        <v>65</v>
      </c>
      <c r="F23">
        <v>64</v>
      </c>
      <c r="G23">
        <v>64</v>
      </c>
      <c r="H23">
        <v>64</v>
      </c>
      <c r="I23">
        <v>64</v>
      </c>
      <c r="J23">
        <v>64</v>
      </c>
      <c r="K23">
        <v>64</v>
      </c>
      <c r="L23">
        <v>64</v>
      </c>
      <c r="M23">
        <v>64</v>
      </c>
    </row>
    <row r="24" spans="1:13" x14ac:dyDescent="0.25">
      <c r="A24" t="s">
        <v>23</v>
      </c>
      <c r="B24">
        <v>90</v>
      </c>
      <c r="C24">
        <v>91</v>
      </c>
      <c r="D24">
        <v>92</v>
      </c>
      <c r="E24">
        <v>91</v>
      </c>
      <c r="F24">
        <v>90</v>
      </c>
      <c r="G24">
        <v>88</v>
      </c>
      <c r="H24">
        <v>88</v>
      </c>
      <c r="I24">
        <v>87</v>
      </c>
      <c r="J24">
        <v>88</v>
      </c>
      <c r="K24">
        <v>88</v>
      </c>
      <c r="L24">
        <v>90</v>
      </c>
      <c r="M24">
        <v>90</v>
      </c>
    </row>
    <row r="25" spans="1:13" x14ac:dyDescent="0.25">
      <c r="A25" t="s">
        <v>24</v>
      </c>
      <c r="B25">
        <v>46</v>
      </c>
      <c r="C25">
        <v>48</v>
      </c>
      <c r="D25">
        <v>48</v>
      </c>
      <c r="E25">
        <v>51</v>
      </c>
      <c r="F25">
        <v>49</v>
      </c>
      <c r="G25">
        <v>49</v>
      </c>
      <c r="H25">
        <v>48</v>
      </c>
      <c r="I25">
        <v>47</v>
      </c>
      <c r="J25">
        <v>47</v>
      </c>
      <c r="K25">
        <v>47</v>
      </c>
      <c r="L25">
        <v>50</v>
      </c>
      <c r="M25">
        <v>50</v>
      </c>
    </row>
    <row r="26" spans="1:13" ht="15.75" thickBot="1" x14ac:dyDescent="0.3">
      <c r="A26" s="81" t="s">
        <v>25</v>
      </c>
      <c r="B26" s="81">
        <v>39</v>
      </c>
      <c r="C26" s="81">
        <v>42</v>
      </c>
      <c r="D26" s="81">
        <v>41</v>
      </c>
      <c r="E26" s="81">
        <v>40</v>
      </c>
      <c r="F26" s="81">
        <v>42</v>
      </c>
      <c r="G26" s="81">
        <v>41</v>
      </c>
      <c r="H26" s="81">
        <v>39</v>
      </c>
      <c r="I26" s="81">
        <v>39</v>
      </c>
      <c r="J26" s="81">
        <v>38</v>
      </c>
      <c r="K26" s="81">
        <v>38</v>
      </c>
      <c r="L26" s="81">
        <v>36</v>
      </c>
      <c r="M26" s="81">
        <v>36</v>
      </c>
    </row>
    <row r="28" spans="1:13" x14ac:dyDescent="0.25">
      <c r="A28" t="s">
        <v>917</v>
      </c>
    </row>
    <row r="29" spans="1:13" x14ac:dyDescent="0.25">
      <c r="A29" t="s">
        <v>918</v>
      </c>
    </row>
    <row r="34" spans="1:9" x14ac:dyDescent="0.25">
      <c r="A34" s="29" t="s">
        <v>35</v>
      </c>
    </row>
    <row r="35" spans="1:9" x14ac:dyDescent="0.25">
      <c r="A35" s="30" t="s">
        <v>919</v>
      </c>
      <c r="B35" s="16"/>
      <c r="C35" s="16"/>
      <c r="D35" s="16"/>
      <c r="E35" s="16"/>
      <c r="F35" s="16"/>
      <c r="G35" s="16"/>
      <c r="H35" s="16"/>
      <c r="I35" s="16"/>
    </row>
    <row r="36" spans="1:9" x14ac:dyDescent="0.25">
      <c r="A36" s="16"/>
      <c r="B36" s="16"/>
      <c r="C36" s="16"/>
      <c r="D36" s="16"/>
      <c r="E36" s="16"/>
      <c r="F36" s="16"/>
      <c r="G36" s="16"/>
      <c r="H36" s="16"/>
      <c r="I36" s="16"/>
    </row>
    <row r="37" spans="1:9" x14ac:dyDescent="0.25">
      <c r="A37" s="16"/>
      <c r="B37" s="16"/>
      <c r="C37" s="16"/>
      <c r="D37" s="16"/>
      <c r="E37" s="16"/>
      <c r="F37" s="16"/>
      <c r="G37" s="16"/>
      <c r="H37" s="16"/>
      <c r="I37" s="16"/>
    </row>
    <row r="38" spans="1:9" x14ac:dyDescent="0.25">
      <c r="A38" s="16"/>
      <c r="B38" s="16"/>
      <c r="C38" s="16"/>
      <c r="D38" s="16"/>
      <c r="E38" s="16"/>
      <c r="F38" s="16"/>
      <c r="G38" s="16"/>
      <c r="H38" s="16"/>
      <c r="I38" s="16"/>
    </row>
    <row r="39" spans="1:9" x14ac:dyDescent="0.25">
      <c r="A39" s="16"/>
      <c r="B39" s="16"/>
      <c r="C39" s="16"/>
      <c r="D39" s="16"/>
      <c r="E39" s="16"/>
      <c r="F39" s="16"/>
      <c r="G39" s="16"/>
      <c r="H39" s="16"/>
      <c r="I39" s="16"/>
    </row>
    <row r="40" spans="1:9" x14ac:dyDescent="0.25">
      <c r="A40" s="16"/>
      <c r="B40" s="16"/>
      <c r="C40" s="16"/>
      <c r="D40" s="16"/>
      <c r="E40" s="16"/>
      <c r="F40" s="16"/>
      <c r="G40" s="16"/>
      <c r="H40" s="16"/>
      <c r="I40" s="16"/>
    </row>
    <row r="41" spans="1:9" x14ac:dyDescent="0.25">
      <c r="A41" s="16"/>
      <c r="B41" s="16"/>
      <c r="C41" s="16"/>
      <c r="D41" s="16"/>
      <c r="E41" s="16"/>
      <c r="F41" s="16"/>
      <c r="G41" s="16"/>
      <c r="H41" s="16"/>
      <c r="I41" s="16"/>
    </row>
    <row r="42" spans="1:9" x14ac:dyDescent="0.25">
      <c r="A42" s="16"/>
      <c r="B42" s="16"/>
      <c r="C42" s="16"/>
      <c r="D42" s="16"/>
      <c r="E42" s="16"/>
      <c r="F42" s="16"/>
      <c r="G42" s="16"/>
      <c r="H42" s="16"/>
      <c r="I42" s="16"/>
    </row>
  </sheetData>
  <mergeCells count="11">
    <mergeCell ref="A12:C12"/>
    <mergeCell ref="B13:C13"/>
    <mergeCell ref="B14:C14"/>
    <mergeCell ref="B15:C15"/>
    <mergeCell ref="A35:I42"/>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89D"/>
  </sheetPr>
  <dimension ref="A1:N62"/>
  <sheetViews>
    <sheetView workbookViewId="0">
      <selection activeCell="J1" sqref="J1"/>
    </sheetView>
  </sheetViews>
  <sheetFormatPr defaultRowHeight="15" x14ac:dyDescent="0.25"/>
  <cols>
    <col min="1" max="1" width="15.7109375" customWidth="1"/>
  </cols>
  <sheetData>
    <row r="1" spans="1:5" ht="23.25" x14ac:dyDescent="0.35">
      <c r="A1" s="80" t="s">
        <v>876</v>
      </c>
    </row>
    <row r="2" spans="1:5" x14ac:dyDescent="0.25">
      <c r="A2" s="4" t="str">
        <f>HYPERLINK("#CONTENTS!A1", "CONTENTS")</f>
        <v>CONTENTS</v>
      </c>
    </row>
    <row r="5" spans="1:5" x14ac:dyDescent="0.25">
      <c r="A5" s="5" t="s">
        <v>1</v>
      </c>
      <c r="B5" s="6"/>
      <c r="C5" s="6"/>
      <c r="D5" s="6"/>
      <c r="E5" s="7"/>
    </row>
    <row r="6" spans="1:5" ht="30" customHeight="1" x14ac:dyDescent="0.25">
      <c r="A6" s="11" t="s">
        <v>2</v>
      </c>
      <c r="B6" s="8" t="s">
        <v>920</v>
      </c>
      <c r="C6" s="8"/>
      <c r="D6" s="8"/>
      <c r="E6" s="8"/>
    </row>
    <row r="7" spans="1:5" x14ac:dyDescent="0.25">
      <c r="A7" s="12" t="s">
        <v>4</v>
      </c>
      <c r="B7" s="9" t="s">
        <v>921</v>
      </c>
      <c r="C7" s="9"/>
      <c r="D7" s="9"/>
      <c r="E7" s="9"/>
    </row>
    <row r="8" spans="1:5" x14ac:dyDescent="0.25">
      <c r="A8" s="12" t="s">
        <v>6</v>
      </c>
      <c r="B8" s="10" t="s">
        <v>922</v>
      </c>
      <c r="C8" s="9"/>
      <c r="D8" s="9"/>
      <c r="E8" s="9"/>
    </row>
    <row r="9" spans="1:5" x14ac:dyDescent="0.25">
      <c r="A9" s="12" t="s">
        <v>8</v>
      </c>
      <c r="B9" s="10" t="s">
        <v>9</v>
      </c>
      <c r="C9" s="9"/>
      <c r="D9" s="9"/>
      <c r="E9" s="9"/>
    </row>
    <row r="10" spans="1:5" x14ac:dyDescent="0.25">
      <c r="A10" s="13" t="s">
        <v>10</v>
      </c>
      <c r="B10" s="14" t="s">
        <v>11</v>
      </c>
      <c r="C10" s="15"/>
      <c r="D10" s="15"/>
      <c r="E10" s="15"/>
    </row>
    <row r="12" spans="1:5" x14ac:dyDescent="0.25">
      <c r="A12" s="5" t="s">
        <v>12</v>
      </c>
      <c r="B12" s="6"/>
      <c r="C12" s="7"/>
    </row>
    <row r="13" spans="1:5" x14ac:dyDescent="0.25">
      <c r="A13" s="20" t="s">
        <v>13</v>
      </c>
      <c r="B13" s="17" t="s">
        <v>14</v>
      </c>
      <c r="C13" s="17"/>
    </row>
    <row r="14" spans="1:5" x14ac:dyDescent="0.25">
      <c r="A14" s="12" t="s">
        <v>15</v>
      </c>
      <c r="B14" s="31" t="s">
        <v>40</v>
      </c>
      <c r="C14" s="31"/>
    </row>
    <row r="15" spans="1:5" x14ac:dyDescent="0.25">
      <c r="A15" s="13" t="s">
        <v>17</v>
      </c>
      <c r="B15" s="19" t="s">
        <v>40</v>
      </c>
      <c r="C15" s="19"/>
    </row>
    <row r="19" spans="1:14" x14ac:dyDescent="0.25">
      <c r="A19" s="2" t="s">
        <v>923</v>
      </c>
    </row>
    <row r="20" spans="1:14" x14ac:dyDescent="0.25">
      <c r="A20" s="22" t="s">
        <v>924</v>
      </c>
    </row>
    <row r="22" spans="1:14" ht="15.75" thickBot="1" x14ac:dyDescent="0.3">
      <c r="A22" s="81"/>
      <c r="B22" s="81">
        <v>2010</v>
      </c>
      <c r="C22" s="81">
        <v>2011</v>
      </c>
      <c r="D22" s="81">
        <v>2012</v>
      </c>
      <c r="E22" s="81">
        <v>2013</v>
      </c>
      <c r="F22" s="81">
        <v>2014</v>
      </c>
      <c r="G22" s="81">
        <v>2015</v>
      </c>
      <c r="H22" s="81">
        <v>2016</v>
      </c>
      <c r="I22" s="81">
        <v>2017</v>
      </c>
      <c r="J22" s="81">
        <v>2018</v>
      </c>
      <c r="K22" s="81">
        <v>2019</v>
      </c>
      <c r="L22" s="81">
        <v>2020</v>
      </c>
      <c r="M22" s="81">
        <v>2021</v>
      </c>
      <c r="N22" s="81">
        <v>2022</v>
      </c>
    </row>
    <row r="23" spans="1:14" x14ac:dyDescent="0.25">
      <c r="A23" t="s">
        <v>21</v>
      </c>
      <c r="B23" s="26" t="s">
        <v>22</v>
      </c>
      <c r="C23" s="26" t="s">
        <v>22</v>
      </c>
      <c r="D23" s="26" t="s">
        <v>22</v>
      </c>
      <c r="E23" s="26" t="s">
        <v>22</v>
      </c>
      <c r="F23" s="26" t="s">
        <v>22</v>
      </c>
      <c r="G23" s="26" t="s">
        <v>22</v>
      </c>
      <c r="H23" s="26" t="s">
        <v>22</v>
      </c>
      <c r="I23" s="26" t="s">
        <v>22</v>
      </c>
      <c r="J23" s="26" t="s">
        <v>22</v>
      </c>
      <c r="K23" s="26" t="s">
        <v>22</v>
      </c>
      <c r="L23" s="26" t="s">
        <v>22</v>
      </c>
      <c r="M23" s="26" t="s">
        <v>22</v>
      </c>
      <c r="N23" s="26" t="s">
        <v>22</v>
      </c>
    </row>
    <row r="24" spans="1:14" x14ac:dyDescent="0.25">
      <c r="A24" t="s">
        <v>23</v>
      </c>
      <c r="B24">
        <v>0.96</v>
      </c>
      <c r="C24">
        <v>1.08</v>
      </c>
      <c r="D24">
        <v>1.18</v>
      </c>
      <c r="E24">
        <v>1.36</v>
      </c>
      <c r="F24">
        <v>1.26</v>
      </c>
      <c r="G24">
        <v>1.64</v>
      </c>
      <c r="H24">
        <v>2.12</v>
      </c>
      <c r="I24">
        <v>1.71</v>
      </c>
      <c r="J24">
        <v>1.68</v>
      </c>
      <c r="K24">
        <v>1.1000000000000001</v>
      </c>
      <c r="L24">
        <v>1.32</v>
      </c>
      <c r="M24">
        <v>1.37</v>
      </c>
      <c r="N24">
        <v>1.24</v>
      </c>
    </row>
    <row r="25" spans="1:14" ht="15.75" thickBot="1" x14ac:dyDescent="0.3">
      <c r="A25" s="81" t="s">
        <v>24</v>
      </c>
      <c r="B25" s="81">
        <v>0.16</v>
      </c>
      <c r="C25" s="81">
        <v>0.33</v>
      </c>
      <c r="D25" s="81">
        <v>0.26</v>
      </c>
      <c r="E25" s="81">
        <v>0.73</v>
      </c>
      <c r="F25" s="81">
        <v>0.87</v>
      </c>
      <c r="G25" s="81">
        <v>0.9</v>
      </c>
      <c r="H25" s="81">
        <v>0.72</v>
      </c>
      <c r="I25" s="81">
        <v>0.7</v>
      </c>
      <c r="J25" s="81">
        <v>1.85</v>
      </c>
      <c r="K25" s="81">
        <v>0.66</v>
      </c>
      <c r="L25" s="81">
        <v>0.37</v>
      </c>
      <c r="M25" s="81">
        <v>0.47</v>
      </c>
      <c r="N25" s="81">
        <v>0.75</v>
      </c>
    </row>
    <row r="29" spans="1:14" x14ac:dyDescent="0.25">
      <c r="A29" s="2" t="s">
        <v>923</v>
      </c>
    </row>
    <row r="30" spans="1:14" x14ac:dyDescent="0.25">
      <c r="A30" s="22" t="s">
        <v>925</v>
      </c>
    </row>
    <row r="32" spans="1:14" ht="15.75" thickBot="1" x14ac:dyDescent="0.3">
      <c r="A32" s="81"/>
      <c r="B32" s="81">
        <v>2010</v>
      </c>
      <c r="C32" s="81">
        <v>2011</v>
      </c>
      <c r="D32" s="81">
        <v>2012</v>
      </c>
      <c r="E32" s="81">
        <v>2013</v>
      </c>
      <c r="F32" s="81">
        <v>2014</v>
      </c>
      <c r="G32" s="81">
        <v>2015</v>
      </c>
      <c r="H32" s="81">
        <v>2016</v>
      </c>
      <c r="I32" s="81">
        <v>2017</v>
      </c>
      <c r="J32" s="81">
        <v>2018</v>
      </c>
      <c r="K32" s="81">
        <v>2019</v>
      </c>
      <c r="L32" s="81">
        <v>2020</v>
      </c>
      <c r="M32" s="81">
        <v>2021</v>
      </c>
      <c r="N32" s="81">
        <v>2022</v>
      </c>
    </row>
    <row r="33" spans="1:14" x14ac:dyDescent="0.25">
      <c r="A33" t="s">
        <v>21</v>
      </c>
      <c r="B33" s="26" t="s">
        <v>22</v>
      </c>
      <c r="C33" s="26" t="s">
        <v>22</v>
      </c>
      <c r="D33" s="26" t="s">
        <v>22</v>
      </c>
      <c r="E33" s="26" t="s">
        <v>22</v>
      </c>
      <c r="F33" s="26" t="s">
        <v>22</v>
      </c>
      <c r="G33" s="26" t="s">
        <v>22</v>
      </c>
      <c r="H33" s="26" t="s">
        <v>22</v>
      </c>
      <c r="I33" s="26" t="s">
        <v>22</v>
      </c>
      <c r="J33" s="26" t="s">
        <v>22</v>
      </c>
      <c r="K33" s="26" t="s">
        <v>22</v>
      </c>
      <c r="L33" s="26" t="s">
        <v>22</v>
      </c>
      <c r="M33" s="26" t="s">
        <v>22</v>
      </c>
      <c r="N33" s="26" t="s">
        <v>22</v>
      </c>
    </row>
    <row r="34" spans="1:14" x14ac:dyDescent="0.25">
      <c r="A34" t="s">
        <v>23</v>
      </c>
      <c r="B34">
        <v>0.04</v>
      </c>
      <c r="C34">
        <v>0</v>
      </c>
      <c r="D34">
        <v>0.36</v>
      </c>
      <c r="E34">
        <v>0.43</v>
      </c>
      <c r="F34">
        <v>0.28999999999999998</v>
      </c>
      <c r="G34">
        <v>1.49</v>
      </c>
      <c r="H34">
        <v>0.25</v>
      </c>
      <c r="I34">
        <v>0.28000000000000003</v>
      </c>
      <c r="J34">
        <v>2.12</v>
      </c>
      <c r="K34">
        <v>0.76</v>
      </c>
      <c r="L34">
        <v>0.73</v>
      </c>
      <c r="M34">
        <v>1.27</v>
      </c>
      <c r="N34">
        <v>0.82</v>
      </c>
    </row>
    <row r="35" spans="1:14" ht="15.75" thickBot="1" x14ac:dyDescent="0.3">
      <c r="A35" s="81" t="s">
        <v>24</v>
      </c>
      <c r="B35" s="81">
        <v>0.05</v>
      </c>
      <c r="C35" s="81">
        <v>0.05</v>
      </c>
      <c r="D35" s="81">
        <v>0.19</v>
      </c>
      <c r="E35" s="81">
        <v>0.49</v>
      </c>
      <c r="F35" s="81">
        <v>0.39</v>
      </c>
      <c r="G35" s="81">
        <v>0</v>
      </c>
      <c r="H35" s="81">
        <v>0.45</v>
      </c>
      <c r="I35" s="81">
        <v>0.8</v>
      </c>
      <c r="J35" s="81">
        <v>2.42</v>
      </c>
      <c r="K35" s="81">
        <v>0.41</v>
      </c>
      <c r="L35" s="81">
        <v>0.41</v>
      </c>
      <c r="M35" s="81">
        <v>0.51</v>
      </c>
      <c r="N35" s="81">
        <v>0.21</v>
      </c>
    </row>
    <row r="39" spans="1:14" x14ac:dyDescent="0.25">
      <c r="A39" s="2" t="s">
        <v>923</v>
      </c>
    </row>
    <row r="40" spans="1:14" x14ac:dyDescent="0.25">
      <c r="A40" s="22" t="s">
        <v>926</v>
      </c>
    </row>
    <row r="42" spans="1:14" ht="15.75" thickBot="1" x14ac:dyDescent="0.3">
      <c r="A42" s="81"/>
      <c r="B42" s="81">
        <v>2010</v>
      </c>
      <c r="C42" s="81">
        <v>2011</v>
      </c>
      <c r="D42" s="81">
        <v>2012</v>
      </c>
      <c r="E42" s="81">
        <v>2013</v>
      </c>
      <c r="F42" s="81">
        <v>2014</v>
      </c>
      <c r="G42" s="81">
        <v>2015</v>
      </c>
      <c r="H42" s="81">
        <v>2016</v>
      </c>
      <c r="I42" s="81">
        <v>2017</v>
      </c>
      <c r="J42" s="81">
        <v>2018</v>
      </c>
      <c r="K42" s="81">
        <v>2019</v>
      </c>
      <c r="L42" s="81">
        <v>2020</v>
      </c>
      <c r="M42" s="81">
        <v>2021</v>
      </c>
      <c r="N42" s="81">
        <v>2022</v>
      </c>
    </row>
    <row r="43" spans="1:14" x14ac:dyDescent="0.25">
      <c r="A43" t="s">
        <v>21</v>
      </c>
      <c r="B43" s="26" t="s">
        <v>22</v>
      </c>
      <c r="C43" s="26" t="s">
        <v>22</v>
      </c>
      <c r="D43" s="26" t="s">
        <v>22</v>
      </c>
      <c r="E43" s="26" t="s">
        <v>22</v>
      </c>
      <c r="F43" s="26" t="s">
        <v>22</v>
      </c>
      <c r="G43" s="26" t="s">
        <v>22</v>
      </c>
      <c r="H43" s="26" t="s">
        <v>22</v>
      </c>
      <c r="I43" s="26" t="s">
        <v>22</v>
      </c>
      <c r="J43" s="26" t="s">
        <v>22</v>
      </c>
      <c r="K43" s="26" t="s">
        <v>22</v>
      </c>
      <c r="L43" s="26" t="s">
        <v>22</v>
      </c>
      <c r="M43" s="26" t="s">
        <v>22</v>
      </c>
      <c r="N43" s="26" t="s">
        <v>22</v>
      </c>
    </row>
    <row r="44" spans="1:14" x14ac:dyDescent="0.25">
      <c r="A44" t="s">
        <v>23</v>
      </c>
      <c r="B44">
        <v>1.79</v>
      </c>
      <c r="C44">
        <v>2.0699999999999998</v>
      </c>
      <c r="D44">
        <v>1.99</v>
      </c>
      <c r="E44">
        <v>2.27</v>
      </c>
      <c r="F44">
        <v>2.2200000000000002</v>
      </c>
      <c r="G44">
        <v>1.79</v>
      </c>
      <c r="H44">
        <v>3.97</v>
      </c>
      <c r="I44">
        <v>2.98</v>
      </c>
      <c r="J44">
        <v>1.21</v>
      </c>
      <c r="K44">
        <v>1.41</v>
      </c>
      <c r="L44">
        <v>1.88</v>
      </c>
      <c r="M44">
        <v>1.43</v>
      </c>
      <c r="N44">
        <v>1.63</v>
      </c>
    </row>
    <row r="45" spans="1:14" ht="15.75" thickBot="1" x14ac:dyDescent="0.3">
      <c r="A45" s="81" t="s">
        <v>24</v>
      </c>
      <c r="B45" s="81">
        <v>0.27</v>
      </c>
      <c r="C45" s="81">
        <v>0.59</v>
      </c>
      <c r="D45" s="81">
        <v>0.32</v>
      </c>
      <c r="E45" s="81">
        <v>0.95</v>
      </c>
      <c r="F45" s="81">
        <v>1.32</v>
      </c>
      <c r="G45" s="81">
        <v>1.74</v>
      </c>
      <c r="H45" s="81">
        <v>0.97</v>
      </c>
      <c r="I45" s="81">
        <v>0.61</v>
      </c>
      <c r="J45" s="81">
        <v>1.32</v>
      </c>
      <c r="K45" s="81">
        <v>0.9</v>
      </c>
      <c r="L45" s="81">
        <v>0.34</v>
      </c>
      <c r="M45" s="81">
        <v>0.43</v>
      </c>
      <c r="N45" s="81">
        <v>1.25</v>
      </c>
    </row>
    <row r="47" spans="1:14" x14ac:dyDescent="0.25">
      <c r="A47" t="s">
        <v>28</v>
      </c>
    </row>
    <row r="48" spans="1:14" x14ac:dyDescent="0.25">
      <c r="A48" t="s">
        <v>927</v>
      </c>
    </row>
    <row r="50" spans="1:9" x14ac:dyDescent="0.25">
      <c r="A50" s="28" t="s">
        <v>30</v>
      </c>
    </row>
    <row r="51" spans="1:9" x14ac:dyDescent="0.25">
      <c r="A51" t="s">
        <v>31</v>
      </c>
    </row>
    <row r="56" spans="1:9" x14ac:dyDescent="0.25">
      <c r="A56" s="29" t="s">
        <v>35</v>
      </c>
    </row>
    <row r="57" spans="1:9" x14ac:dyDescent="0.25">
      <c r="A57" s="30" t="s">
        <v>928</v>
      </c>
      <c r="B57" s="16"/>
      <c r="C57" s="16"/>
      <c r="D57" s="16"/>
      <c r="E57" s="16"/>
      <c r="F57" s="16"/>
      <c r="G57" s="16"/>
      <c r="H57" s="16"/>
      <c r="I57" s="16"/>
    </row>
    <row r="58" spans="1:9" x14ac:dyDescent="0.25">
      <c r="A58" s="16"/>
      <c r="B58" s="16"/>
      <c r="C58" s="16"/>
      <c r="D58" s="16"/>
      <c r="E58" s="16"/>
      <c r="F58" s="16"/>
      <c r="G58" s="16"/>
      <c r="H58" s="16"/>
      <c r="I58" s="16"/>
    </row>
    <row r="59" spans="1:9" x14ac:dyDescent="0.25">
      <c r="A59" s="16"/>
      <c r="B59" s="16"/>
      <c r="C59" s="16"/>
      <c r="D59" s="16"/>
      <c r="E59" s="16"/>
      <c r="F59" s="16"/>
      <c r="G59" s="16"/>
      <c r="H59" s="16"/>
      <c r="I59" s="16"/>
    </row>
    <row r="60" spans="1:9" x14ac:dyDescent="0.25">
      <c r="A60" s="16"/>
      <c r="B60" s="16"/>
      <c r="C60" s="16"/>
      <c r="D60" s="16"/>
      <c r="E60" s="16"/>
      <c r="F60" s="16"/>
      <c r="G60" s="16"/>
      <c r="H60" s="16"/>
      <c r="I60" s="16"/>
    </row>
    <row r="61" spans="1:9" x14ac:dyDescent="0.25">
      <c r="A61" s="16"/>
      <c r="B61" s="16"/>
      <c r="C61" s="16"/>
      <c r="D61" s="16"/>
      <c r="E61" s="16"/>
      <c r="F61" s="16"/>
      <c r="G61" s="16"/>
      <c r="H61" s="16"/>
      <c r="I61" s="16"/>
    </row>
    <row r="62" spans="1:9" x14ac:dyDescent="0.25">
      <c r="A62" s="16"/>
      <c r="B62" s="16"/>
      <c r="C62" s="16"/>
      <c r="D62" s="16"/>
      <c r="E62" s="16"/>
      <c r="F62" s="16"/>
      <c r="G62" s="16"/>
      <c r="H62" s="16"/>
      <c r="I62" s="16"/>
    </row>
  </sheetData>
  <mergeCells count="11">
    <mergeCell ref="A12:C12"/>
    <mergeCell ref="B13:C13"/>
    <mergeCell ref="B14:C14"/>
    <mergeCell ref="B15:C15"/>
    <mergeCell ref="A57:I62"/>
    <mergeCell ref="A5:E5"/>
    <mergeCell ref="B6:E6"/>
    <mergeCell ref="B7:E7"/>
    <mergeCell ref="B8:E8"/>
    <mergeCell ref="B9:E9"/>
    <mergeCell ref="B10:E10"/>
  </mergeCells>
  <hyperlinks>
    <hyperlink ref="B8" r:id="rId1" tooltip="Eurostat - Data Browser"/>
    <hyperlink ref="B9" r:id="rId2" tooltip="Eurostat: Explanatory text (metadata)"/>
    <hyperlink ref="B10" r:id="rId3" tooltip="Download the complete table in TSV format"/>
  </hyperlinks>
  <pageMargins left="0.7" right="0.7" top="0.75" bottom="0.75" header="0.3" footer="0.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106</vt:i4>
      </vt:variant>
    </vt:vector>
  </HeadingPairs>
  <TitlesOfParts>
    <vt:vector size="106" baseType="lpstr">
      <vt:lpstr>GENERAL</vt:lpstr>
      <vt:lpstr>CONTENTS</vt:lpstr>
      <vt:lpstr>01_10</vt:lpstr>
      <vt:lpstr>01_20</vt:lpstr>
      <vt:lpstr>01_31</vt:lpstr>
      <vt:lpstr>01_40</vt:lpstr>
      <vt:lpstr>01_41</vt:lpstr>
      <vt:lpstr>01_50</vt:lpstr>
      <vt:lpstr>02_10</vt:lpstr>
      <vt:lpstr>02_20</vt:lpstr>
      <vt:lpstr>02_30</vt:lpstr>
      <vt:lpstr>02_40</vt:lpstr>
      <vt:lpstr>02_53</vt:lpstr>
      <vt:lpstr>02_60</vt:lpstr>
      <vt:lpstr>03_11</vt:lpstr>
      <vt:lpstr>03_20</vt:lpstr>
      <vt:lpstr>03_30</vt:lpstr>
      <vt:lpstr>03_42</vt:lpstr>
      <vt:lpstr>03_60</vt:lpstr>
      <vt:lpstr>03_70</vt:lpstr>
      <vt:lpstr>04_10</vt:lpstr>
      <vt:lpstr>04_20</vt:lpstr>
      <vt:lpstr>04_31</vt:lpstr>
      <vt:lpstr>04_40</vt:lpstr>
      <vt:lpstr>04_60</vt:lpstr>
      <vt:lpstr>04_70</vt:lpstr>
      <vt:lpstr>05_10</vt:lpstr>
      <vt:lpstr>05_20</vt:lpstr>
      <vt:lpstr>05_30</vt:lpstr>
      <vt:lpstr>05_40</vt:lpstr>
      <vt:lpstr>05_50</vt:lpstr>
      <vt:lpstr>05_60</vt:lpstr>
      <vt:lpstr>06_10</vt:lpstr>
      <vt:lpstr>06_20</vt:lpstr>
      <vt:lpstr>06_30</vt:lpstr>
      <vt:lpstr>06_40</vt:lpstr>
      <vt:lpstr>06_50</vt:lpstr>
      <vt:lpstr>06_60</vt:lpstr>
      <vt:lpstr>07_10</vt:lpstr>
      <vt:lpstr>07_11</vt:lpstr>
      <vt:lpstr>07_20</vt:lpstr>
      <vt:lpstr>07_30</vt:lpstr>
      <vt:lpstr>07_40</vt:lpstr>
      <vt:lpstr>07_50</vt:lpstr>
      <vt:lpstr>07_60</vt:lpstr>
      <vt:lpstr>08_10</vt:lpstr>
      <vt:lpstr>08_11</vt:lpstr>
      <vt:lpstr>08_20</vt:lpstr>
      <vt:lpstr>08_30</vt:lpstr>
      <vt:lpstr>08_40</vt:lpstr>
      <vt:lpstr>08_60</vt:lpstr>
      <vt:lpstr>09_10</vt:lpstr>
      <vt:lpstr>09_30</vt:lpstr>
      <vt:lpstr>09_40</vt:lpstr>
      <vt:lpstr>09_50</vt:lpstr>
      <vt:lpstr>09_60</vt:lpstr>
      <vt:lpstr>09_70</vt:lpstr>
      <vt:lpstr>10_10</vt:lpstr>
      <vt:lpstr>10_20</vt:lpstr>
      <vt:lpstr>10_30</vt:lpstr>
      <vt:lpstr>10_41</vt:lpstr>
      <vt:lpstr>10_50</vt:lpstr>
      <vt:lpstr>10_60</vt:lpstr>
      <vt:lpstr>11_11</vt:lpstr>
      <vt:lpstr>11_20</vt:lpstr>
      <vt:lpstr>11_32</vt:lpstr>
      <vt:lpstr>11_40</vt:lpstr>
      <vt:lpstr>11_52</vt:lpstr>
      <vt:lpstr>11_60</vt:lpstr>
      <vt:lpstr>12_10</vt:lpstr>
      <vt:lpstr>12_21</vt:lpstr>
      <vt:lpstr>12_31</vt:lpstr>
      <vt:lpstr>12_41</vt:lpstr>
      <vt:lpstr>12_51</vt:lpstr>
      <vt:lpstr>12_61</vt:lpstr>
      <vt:lpstr>13_10</vt:lpstr>
      <vt:lpstr>13_21</vt:lpstr>
      <vt:lpstr>13_31</vt:lpstr>
      <vt:lpstr>13_40</vt:lpstr>
      <vt:lpstr>13_50</vt:lpstr>
      <vt:lpstr>13_70</vt:lpstr>
      <vt:lpstr>14_10</vt:lpstr>
      <vt:lpstr>14_21</vt:lpstr>
      <vt:lpstr>14_30</vt:lpstr>
      <vt:lpstr>14_40</vt:lpstr>
      <vt:lpstr>14_50</vt:lpstr>
      <vt:lpstr>14_60</vt:lpstr>
      <vt:lpstr>15_10</vt:lpstr>
      <vt:lpstr>15_20</vt:lpstr>
      <vt:lpstr>15_42</vt:lpstr>
      <vt:lpstr>15_50</vt:lpstr>
      <vt:lpstr>15_60</vt:lpstr>
      <vt:lpstr>15_61</vt:lpstr>
      <vt:lpstr>16_10</vt:lpstr>
      <vt:lpstr>16_20</vt:lpstr>
      <vt:lpstr>16_30</vt:lpstr>
      <vt:lpstr>16_40</vt:lpstr>
      <vt:lpstr>16_50</vt:lpstr>
      <vt:lpstr>16_70</vt:lpstr>
      <vt:lpstr>17_10</vt:lpstr>
      <vt:lpstr>17_20</vt:lpstr>
      <vt:lpstr>17_30</vt:lpstr>
      <vt:lpstr>17_40</vt:lpstr>
      <vt:lpstr>17_50</vt:lpstr>
      <vt:lpstr>17_60</vt:lpstr>
      <vt:lpstr>SUMMARY STATISTICS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EU SDG indicator set 2025</dc:title>
  <dc:subject>Profile</dc:subject>
  <dc:creator>Vladica Janković</dc:creator>
  <cp:keywords>EU, SDG, statistics</cp:keywords>
  <cp:lastModifiedBy>Vladica</cp:lastModifiedBy>
  <dcterms:created xsi:type="dcterms:W3CDTF">2025-03-28T17:35:13Z</dcterms:created>
  <dcterms:modified xsi:type="dcterms:W3CDTF">2025-03-28T17:45:22Z</dcterms:modified>
  <cp:category>SDG tools</cp:category>
</cp:coreProperties>
</file>